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90" yWindow="990" windowWidth="14655" windowHeight="7620" activeTab="2"/>
  </bookViews>
  <sheets>
    <sheet name="1ST DEC13 DEPOT" sheetId="6" r:id="rId1"/>
    <sheet name="1ST DEC 13 PL" sheetId="5" r:id="rId2"/>
    <sheet name="1.12.13" sheetId="1" r:id="rId3"/>
  </sheets>
  <definedNames>
    <definedName name="_xlnm.Print_Area" localSheetId="2">'1.12.13'!$A$1:$X$72</definedName>
  </definedNames>
  <calcPr calcId="124519"/>
</workbook>
</file>

<file path=xl/calcChain.xml><?xml version="1.0" encoding="utf-8"?>
<calcChain xmlns="http://schemas.openxmlformats.org/spreadsheetml/2006/main">
  <c r="D61" i="6"/>
  <c r="D62"/>
  <c r="D58"/>
  <c r="I54"/>
  <c r="I55"/>
  <c r="G54"/>
  <c r="G55"/>
  <c r="E54"/>
  <c r="E55"/>
  <c r="D54"/>
  <c r="D51"/>
  <c r="D49"/>
  <c r="E47"/>
  <c r="D47"/>
  <c r="J47"/>
  <c r="D44"/>
  <c r="D40"/>
  <c r="D41"/>
  <c r="D37"/>
  <c r="D33"/>
  <c r="D30"/>
  <c r="D26"/>
  <c r="D27"/>
  <c r="D23"/>
  <c r="I19"/>
  <c r="I20"/>
  <c r="G19"/>
  <c r="G20"/>
  <c r="E19"/>
  <c r="E20"/>
  <c r="D19"/>
  <c r="D16"/>
  <c r="D65"/>
  <c r="D12"/>
  <c r="D13"/>
  <c r="E9"/>
  <c r="E58"/>
  <c r="D6"/>
  <c r="D8"/>
  <c r="D10"/>
  <c r="J5"/>
  <c r="J6"/>
  <c r="I5"/>
  <c r="H5"/>
  <c r="H6"/>
  <c r="G5"/>
  <c r="F5"/>
  <c r="F6"/>
  <c r="E5"/>
  <c r="X46" i="1"/>
  <c r="W46"/>
  <c r="R46"/>
  <c r="G41" i="5"/>
  <c r="F41"/>
  <c r="E41"/>
  <c r="D41"/>
  <c r="C41"/>
  <c r="J13"/>
  <c r="B13"/>
  <c r="J12"/>
  <c r="B12"/>
  <c r="J11"/>
  <c r="B11"/>
  <c r="H11"/>
  <c r="J10"/>
  <c r="B10"/>
  <c r="J8"/>
  <c r="B8"/>
  <c r="H8"/>
  <c r="J7"/>
  <c r="B7"/>
  <c r="H6"/>
  <c r="H13"/>
  <c r="L5"/>
  <c r="G47" i="1"/>
  <c r="F47"/>
  <c r="E47"/>
  <c r="D47"/>
  <c r="C47"/>
  <c r="J19"/>
  <c r="J18"/>
  <c r="J17"/>
  <c r="J16"/>
  <c r="J14"/>
  <c r="J13"/>
  <c r="R67"/>
  <c r="R60"/>
  <c r="R53"/>
  <c r="R39"/>
  <c r="R32"/>
  <c r="R25"/>
  <c r="R18"/>
  <c r="X67"/>
  <c r="W32"/>
  <c r="U25"/>
  <c r="W60"/>
  <c r="W11"/>
  <c r="X53"/>
  <c r="X54"/>
  <c r="X56"/>
  <c r="X58"/>
  <c r="R47"/>
  <c r="R49"/>
  <c r="R51"/>
  <c r="R19"/>
  <c r="R21"/>
  <c r="R23"/>
  <c r="R64"/>
  <c r="R57"/>
  <c r="R55"/>
  <c r="R50"/>
  <c r="R43"/>
  <c r="R36"/>
  <c r="R33"/>
  <c r="R35"/>
  <c r="R37"/>
  <c r="R29"/>
  <c r="R22"/>
  <c r="S15"/>
  <c r="S64"/>
  <c r="R12"/>
  <c r="R14"/>
  <c r="R16"/>
  <c r="X11"/>
  <c r="X12"/>
  <c r="X14"/>
  <c r="X16"/>
  <c r="V11"/>
  <c r="V12"/>
  <c r="V14"/>
  <c r="V16"/>
  <c r="U11"/>
  <c r="T11"/>
  <c r="T12"/>
  <c r="T14"/>
  <c r="T16"/>
  <c r="S11"/>
  <c r="B19"/>
  <c r="D19"/>
  <c r="B18"/>
  <c r="B17"/>
  <c r="D17"/>
  <c r="B16"/>
  <c r="H16"/>
  <c r="B14"/>
  <c r="H14"/>
  <c r="B13"/>
  <c r="H13"/>
  <c r="H12"/>
  <c r="H19"/>
  <c r="D12"/>
  <c r="E12"/>
  <c r="F12"/>
  <c r="L11"/>
  <c r="D16"/>
  <c r="E16"/>
  <c r="F16"/>
  <c r="H18"/>
  <c r="D13"/>
  <c r="D14"/>
  <c r="E14"/>
  <c r="F14"/>
  <c r="D18"/>
  <c r="E18"/>
  <c r="F18"/>
  <c r="S12"/>
  <c r="S14"/>
  <c r="S16"/>
  <c r="U12"/>
  <c r="W12"/>
  <c r="W14"/>
  <c r="W16"/>
  <c r="T15"/>
  <c r="T18"/>
  <c r="V18"/>
  <c r="X18"/>
  <c r="S22"/>
  <c r="S71"/>
  <c r="R26"/>
  <c r="R28"/>
  <c r="R30"/>
  <c r="S36"/>
  <c r="S39"/>
  <c r="U39"/>
  <c r="W39"/>
  <c r="R40"/>
  <c r="R42"/>
  <c r="R44"/>
  <c r="T46"/>
  <c r="V46"/>
  <c r="S50"/>
  <c r="S53"/>
  <c r="S54"/>
  <c r="S56"/>
  <c r="S58"/>
  <c r="U53"/>
  <c r="W53"/>
  <c r="W54"/>
  <c r="W56"/>
  <c r="W58"/>
  <c r="R54"/>
  <c r="S55"/>
  <c r="R56"/>
  <c r="R58"/>
  <c r="S57"/>
  <c r="R61"/>
  <c r="R63"/>
  <c r="R65"/>
  <c r="T67"/>
  <c r="V67"/>
  <c r="V68"/>
  <c r="V70"/>
  <c r="V72"/>
  <c r="S18"/>
  <c r="S19"/>
  <c r="S21"/>
  <c r="S23"/>
  <c r="U18"/>
  <c r="U19"/>
  <c r="U21"/>
  <c r="U23"/>
  <c r="W18"/>
  <c r="S29"/>
  <c r="T39"/>
  <c r="V39"/>
  <c r="V40"/>
  <c r="V42"/>
  <c r="V44"/>
  <c r="X39"/>
  <c r="X40"/>
  <c r="X42"/>
  <c r="X44"/>
  <c r="S43"/>
  <c r="S46"/>
  <c r="U46"/>
  <c r="U47"/>
  <c r="U49"/>
  <c r="U51"/>
  <c r="T53"/>
  <c r="T54"/>
  <c r="T56"/>
  <c r="T58"/>
  <c r="V53"/>
  <c r="V54"/>
  <c r="V56"/>
  <c r="V58"/>
  <c r="S67"/>
  <c r="S68"/>
  <c r="S70"/>
  <c r="S72"/>
  <c r="U67"/>
  <c r="U68"/>
  <c r="U70"/>
  <c r="U72"/>
  <c r="V47"/>
  <c r="V49"/>
  <c r="V51"/>
  <c r="U40"/>
  <c r="U42"/>
  <c r="U44"/>
  <c r="V19"/>
  <c r="V21"/>
  <c r="V23"/>
  <c r="T57"/>
  <c r="T55"/>
  <c r="T50"/>
  <c r="T36"/>
  <c r="T22"/>
  <c r="T71"/>
  <c r="U15"/>
  <c r="U43"/>
  <c r="T64"/>
  <c r="T43"/>
  <c r="T29"/>
  <c r="W47"/>
  <c r="W49"/>
  <c r="W51"/>
  <c r="S47"/>
  <c r="T40"/>
  <c r="T42"/>
  <c r="T44"/>
  <c r="W19"/>
  <c r="W21"/>
  <c r="W23"/>
  <c r="T68"/>
  <c r="T70"/>
  <c r="T72"/>
  <c r="U54"/>
  <c r="U56"/>
  <c r="U58"/>
  <c r="X47"/>
  <c r="X49"/>
  <c r="X51"/>
  <c r="T47"/>
  <c r="T49"/>
  <c r="T51"/>
  <c r="W40"/>
  <c r="W42"/>
  <c r="W44"/>
  <c r="S40"/>
  <c r="S42"/>
  <c r="S44"/>
  <c r="X19"/>
  <c r="X21"/>
  <c r="X23"/>
  <c r="T19"/>
  <c r="T21"/>
  <c r="T23"/>
  <c r="U64"/>
  <c r="U29"/>
  <c r="U55"/>
  <c r="U36"/>
  <c r="V15"/>
  <c r="R68"/>
  <c r="R70"/>
  <c r="R72"/>
  <c r="V64"/>
  <c r="V50"/>
  <c r="U14"/>
  <c r="U16"/>
  <c r="T60"/>
  <c r="V60"/>
  <c r="V61"/>
  <c r="V63"/>
  <c r="V65"/>
  <c r="X60"/>
  <c r="T32"/>
  <c r="V32"/>
  <c r="V33"/>
  <c r="V35"/>
  <c r="V37"/>
  <c r="X32"/>
  <c r="X33"/>
  <c r="X35"/>
  <c r="X37"/>
  <c r="W25"/>
  <c r="S60"/>
  <c r="S61"/>
  <c r="S63"/>
  <c r="S65"/>
  <c r="U60"/>
  <c r="S32"/>
  <c r="U32"/>
  <c r="U33"/>
  <c r="U35"/>
  <c r="U37"/>
  <c r="S33"/>
  <c r="W26"/>
  <c r="W28"/>
  <c r="W30"/>
  <c r="X61"/>
  <c r="X63"/>
  <c r="X65"/>
  <c r="T61"/>
  <c r="T63"/>
  <c r="T65"/>
  <c r="U61"/>
  <c r="T33"/>
  <c r="X25"/>
  <c r="X26"/>
  <c r="X28"/>
  <c r="X30"/>
  <c r="S25"/>
  <c r="S26"/>
  <c r="S28"/>
  <c r="S30"/>
  <c r="T25"/>
  <c r="T26"/>
  <c r="T28"/>
  <c r="T30"/>
  <c r="V25"/>
  <c r="V26"/>
  <c r="V28"/>
  <c r="V30"/>
  <c r="W67"/>
  <c r="W68"/>
  <c r="W70"/>
  <c r="W72"/>
  <c r="W61"/>
  <c r="W63"/>
  <c r="W65"/>
  <c r="S35"/>
  <c r="S37"/>
  <c r="U26"/>
  <c r="U28"/>
  <c r="U30"/>
  <c r="X68"/>
  <c r="X70"/>
  <c r="X72"/>
  <c r="W33"/>
  <c r="W35"/>
  <c r="W37"/>
  <c r="V36"/>
  <c r="W15"/>
  <c r="V55"/>
  <c r="R71"/>
  <c r="W36"/>
  <c r="W55"/>
  <c r="W43"/>
  <c r="W50"/>
  <c r="W22"/>
  <c r="K18"/>
  <c r="W71"/>
  <c r="L18"/>
  <c r="W29"/>
  <c r="W64"/>
  <c r="X15"/>
  <c r="W57"/>
  <c r="V57"/>
  <c r="V22"/>
  <c r="V29"/>
  <c r="V43"/>
  <c r="U22"/>
  <c r="U50"/>
  <c r="U57"/>
  <c r="H17"/>
  <c r="K17"/>
  <c r="U71"/>
  <c r="X36"/>
  <c r="X57"/>
  <c r="X22"/>
  <c r="X55"/>
  <c r="X64"/>
  <c r="X29"/>
  <c r="X50"/>
  <c r="X43"/>
  <c r="V71"/>
  <c r="X71"/>
  <c r="K12"/>
  <c r="L12"/>
  <c r="M12"/>
  <c r="E13"/>
  <c r="F13"/>
  <c r="U63"/>
  <c r="U65"/>
  <c r="T35"/>
  <c r="T37"/>
  <c r="S49"/>
  <c r="S51"/>
  <c r="M18"/>
  <c r="K13"/>
  <c r="L13"/>
  <c r="M13"/>
  <c r="K16"/>
  <c r="L16"/>
  <c r="M16"/>
  <c r="K19"/>
  <c r="L19"/>
  <c r="M19"/>
  <c r="K14"/>
  <c r="L14"/>
  <c r="M14"/>
  <c r="J48" i="6"/>
  <c r="J50"/>
  <c r="E6"/>
  <c r="E8"/>
  <c r="E10"/>
  <c r="G6"/>
  <c r="G8"/>
  <c r="I6"/>
  <c r="I8"/>
  <c r="F8"/>
  <c r="F10"/>
  <c r="H8"/>
  <c r="J8"/>
  <c r="F9"/>
  <c r="F12"/>
  <c r="H12"/>
  <c r="J12"/>
  <c r="D15"/>
  <c r="D17"/>
  <c r="E16"/>
  <c r="E65"/>
  <c r="D20"/>
  <c r="D22"/>
  <c r="D24"/>
  <c r="E22"/>
  <c r="G22"/>
  <c r="I22"/>
  <c r="F26"/>
  <c r="H26"/>
  <c r="J26"/>
  <c r="D29"/>
  <c r="D31"/>
  <c r="E30"/>
  <c r="E33"/>
  <c r="G33"/>
  <c r="I33"/>
  <c r="D34"/>
  <c r="D36"/>
  <c r="D38"/>
  <c r="F40"/>
  <c r="H40"/>
  <c r="J40"/>
  <c r="D43"/>
  <c r="D45"/>
  <c r="E44"/>
  <c r="G47"/>
  <c r="I47"/>
  <c r="D48"/>
  <c r="E49"/>
  <c r="D50"/>
  <c r="D52"/>
  <c r="E51"/>
  <c r="D55"/>
  <c r="D57"/>
  <c r="D59"/>
  <c r="E57"/>
  <c r="E59"/>
  <c r="G57"/>
  <c r="I57"/>
  <c r="F61"/>
  <c r="H61"/>
  <c r="J61"/>
  <c r="D64"/>
  <c r="D66"/>
  <c r="E12"/>
  <c r="G12"/>
  <c r="I12"/>
  <c r="F19"/>
  <c r="H19"/>
  <c r="J19"/>
  <c r="E23"/>
  <c r="E26"/>
  <c r="G26"/>
  <c r="I26"/>
  <c r="F33"/>
  <c r="H33"/>
  <c r="J33"/>
  <c r="E37"/>
  <c r="E40"/>
  <c r="G40"/>
  <c r="I40"/>
  <c r="F47"/>
  <c r="H47"/>
  <c r="E48"/>
  <c r="E50"/>
  <c r="E52"/>
  <c r="F54"/>
  <c r="H54"/>
  <c r="J54"/>
  <c r="E61"/>
  <c r="G61"/>
  <c r="I61"/>
  <c r="H7" i="5"/>
  <c r="H10"/>
  <c r="H12"/>
  <c r="L17" i="1"/>
  <c r="M17"/>
  <c r="E17"/>
  <c r="F17"/>
  <c r="E19"/>
  <c r="F19"/>
  <c r="I62" i="6"/>
  <c r="I64"/>
  <c r="E62"/>
  <c r="E64"/>
  <c r="E66"/>
  <c r="H55"/>
  <c r="H57"/>
  <c r="F48"/>
  <c r="F50"/>
  <c r="F52"/>
  <c r="G41"/>
  <c r="G43"/>
  <c r="H34"/>
  <c r="H36"/>
  <c r="I27"/>
  <c r="I29"/>
  <c r="E27"/>
  <c r="E29"/>
  <c r="E31"/>
  <c r="J20"/>
  <c r="J22"/>
  <c r="F20"/>
  <c r="F22"/>
  <c r="F24"/>
  <c r="G13"/>
  <c r="G15"/>
  <c r="H62"/>
  <c r="H64"/>
  <c r="I48"/>
  <c r="I50"/>
  <c r="J41"/>
  <c r="J43"/>
  <c r="F41"/>
  <c r="F43"/>
  <c r="I34"/>
  <c r="I36"/>
  <c r="E34"/>
  <c r="E36"/>
  <c r="E38"/>
  <c r="H27"/>
  <c r="H29"/>
  <c r="J13"/>
  <c r="J15"/>
  <c r="F13"/>
  <c r="F15"/>
  <c r="E24"/>
  <c r="G62"/>
  <c r="G64"/>
  <c r="J55"/>
  <c r="J57"/>
  <c r="F55"/>
  <c r="F57"/>
  <c r="F59"/>
  <c r="H48"/>
  <c r="H50"/>
  <c r="I41"/>
  <c r="I43"/>
  <c r="E41"/>
  <c r="E43"/>
  <c r="E45"/>
  <c r="J34"/>
  <c r="J36"/>
  <c r="F34"/>
  <c r="F36"/>
  <c r="F38"/>
  <c r="G27"/>
  <c r="G29"/>
  <c r="H20"/>
  <c r="H22"/>
  <c r="I13"/>
  <c r="I15"/>
  <c r="E13"/>
  <c r="E15"/>
  <c r="E17"/>
  <c r="J62"/>
  <c r="J64"/>
  <c r="F62"/>
  <c r="F64"/>
  <c r="F66"/>
  <c r="G48"/>
  <c r="G50"/>
  <c r="H41"/>
  <c r="H43"/>
  <c r="G34"/>
  <c r="G36"/>
  <c r="J27"/>
  <c r="J29"/>
  <c r="F27"/>
  <c r="F29"/>
  <c r="H13"/>
  <c r="H15"/>
  <c r="F51"/>
  <c r="F49"/>
  <c r="F44"/>
  <c r="F30"/>
  <c r="F16"/>
  <c r="F65"/>
  <c r="G9"/>
  <c r="F58"/>
  <c r="F37"/>
  <c r="F23"/>
  <c r="G58"/>
  <c r="G59"/>
  <c r="G37"/>
  <c r="G23"/>
  <c r="G24"/>
  <c r="G51"/>
  <c r="G52"/>
  <c r="G49"/>
  <c r="G44"/>
  <c r="G45"/>
  <c r="G30"/>
  <c r="G31"/>
  <c r="G16"/>
  <c r="G65"/>
  <c r="G66"/>
  <c r="H9"/>
  <c r="F31"/>
  <c r="G38"/>
  <c r="F17"/>
  <c r="F45"/>
  <c r="G10"/>
  <c r="H51"/>
  <c r="H52"/>
  <c r="H49"/>
  <c r="H44"/>
  <c r="H45"/>
  <c r="H30"/>
  <c r="H31"/>
  <c r="H16"/>
  <c r="I9"/>
  <c r="H58"/>
  <c r="H59"/>
  <c r="H37"/>
  <c r="H38"/>
  <c r="H23"/>
  <c r="H24"/>
  <c r="H10"/>
  <c r="G17"/>
  <c r="H65"/>
  <c r="H66"/>
  <c r="H17"/>
  <c r="I58"/>
  <c r="I59"/>
  <c r="I37"/>
  <c r="I38"/>
  <c r="I23"/>
  <c r="I24"/>
  <c r="I51"/>
  <c r="I52"/>
  <c r="I49"/>
  <c r="I44"/>
  <c r="I45"/>
  <c r="I30"/>
  <c r="I31"/>
  <c r="I16"/>
  <c r="J9"/>
  <c r="I10"/>
  <c r="J51"/>
  <c r="J52"/>
  <c r="J49"/>
  <c r="J44"/>
  <c r="J45"/>
  <c r="J30"/>
  <c r="J31"/>
  <c r="J16"/>
  <c r="J58"/>
  <c r="J59"/>
  <c r="J37"/>
  <c r="J38"/>
  <c r="J23"/>
  <c r="J24"/>
  <c r="J10"/>
  <c r="I65"/>
  <c r="I66"/>
  <c r="I17"/>
  <c r="J65"/>
  <c r="J66"/>
  <c r="J17"/>
  <c r="E6" i="5"/>
  <c r="F6"/>
  <c r="F11"/>
  <c r="D6"/>
  <c r="E11"/>
  <c r="F13"/>
  <c r="D13"/>
  <c r="E13"/>
  <c r="M8"/>
  <c r="K8"/>
  <c r="L8"/>
  <c r="L10"/>
  <c r="K10"/>
  <c r="M10"/>
  <c r="L6"/>
  <c r="K6"/>
  <c r="M6"/>
  <c r="L7"/>
  <c r="K7"/>
  <c r="M7"/>
  <c r="E8"/>
  <c r="D8"/>
  <c r="F8"/>
  <c r="F7"/>
  <c r="D7"/>
  <c r="E7"/>
  <c r="L11"/>
  <c r="K11"/>
  <c r="M11"/>
  <c r="M12"/>
  <c r="K12"/>
  <c r="L12"/>
  <c r="E12"/>
  <c r="D12"/>
  <c r="F12"/>
  <c r="E10"/>
  <c r="D10"/>
  <c r="F10"/>
  <c r="L13"/>
  <c r="D11"/>
  <c r="K13"/>
  <c r="M13"/>
</calcChain>
</file>

<file path=xl/sharedStrings.xml><?xml version="1.0" encoding="utf-8"?>
<sst xmlns="http://schemas.openxmlformats.org/spreadsheetml/2006/main" count="416" uniqueCount="120">
  <si>
    <t>www.vipl.com</t>
  </si>
  <si>
    <t>CREDIT</t>
  </si>
  <si>
    <t xml:space="preserve"> </t>
  </si>
  <si>
    <t>CASH</t>
  </si>
  <si>
    <t>PRIME-GRADES</t>
  </si>
  <si>
    <t>OFF-GRADES</t>
  </si>
  <si>
    <t>GRADE</t>
  </si>
  <si>
    <t>NET</t>
  </si>
  <si>
    <t>LESS</t>
  </si>
  <si>
    <t>EXCISE</t>
  </si>
  <si>
    <t>CST</t>
  </si>
  <si>
    <t>LANDED</t>
  </si>
  <si>
    <t>Less</t>
  </si>
  <si>
    <t>BASIC</t>
  </si>
  <si>
    <t>LOC DISC</t>
  </si>
  <si>
    <t>EX-PLANT</t>
  </si>
  <si>
    <t>Cach Disc</t>
  </si>
  <si>
    <t>MUMBAI /PANVEL</t>
  </si>
  <si>
    <t>CRDT.</t>
  </si>
  <si>
    <t>TRADE DISC.</t>
  </si>
  <si>
    <t>EX-GODOWN</t>
  </si>
  <si>
    <t>CASH.DISC</t>
  </si>
  <si>
    <t>Daman</t>
  </si>
  <si>
    <t>PLEASE NOTE THE  FOLLOWING :</t>
  </si>
  <si>
    <t>2)      PLEASE NOTE ITS MANDATORY TO HAVE SERVICE TAX NO W.E.F 01.06.08 FOR DISPATCHES FROM RIL</t>
  </si>
  <si>
    <t xml:space="preserve">3)      CUSTOMERS HAVE TO SUBMIT ORIGINAL 'C' FORM IN ADVANCE AGAINST PURCHASES MADE FROM  </t>
  </si>
  <si>
    <t>Jalgaon</t>
  </si>
  <si>
    <t>4)      SALES TAX / VAT AS APPLICABLE RATES WILL BE EXTRA FOR HAZIRA , GANDHAR &amp; GODOWN SALES.</t>
  </si>
  <si>
    <t>5)      OCTROI &amp; OTHER LOCAL LEVIES ARE TO BE BORNE BY THE CUSTOMER.</t>
  </si>
  <si>
    <t>6)      LOADING CHARGES AND TRANSPORTATION FOR EX.GODOWN SALES TO BE BORNE BY CUSTOMER.</t>
  </si>
  <si>
    <t>7)      INTEREST FREE CREDIT DAYS HAVE BEEN REDUCED FROM 14  TO 10 DAYS.</t>
  </si>
  <si>
    <t>QUANTITY DISCOUNT</t>
  </si>
  <si>
    <t>QTY(MT)</t>
  </si>
  <si>
    <t>0 &lt; 27</t>
  </si>
  <si>
    <t>27 &lt; 54</t>
  </si>
  <si>
    <t>54 &lt;99</t>
  </si>
  <si>
    <t>99&lt;198</t>
  </si>
  <si>
    <t>198 &gt;</t>
  </si>
  <si>
    <t>DESTINATION</t>
  </si>
  <si>
    <t>Hazira</t>
  </si>
  <si>
    <t>Gandhar</t>
  </si>
  <si>
    <t>Pune</t>
  </si>
  <si>
    <t>AHEMADNAGAR</t>
  </si>
  <si>
    <t>BHAMBORI</t>
  </si>
  <si>
    <t>BARODA</t>
  </si>
  <si>
    <t>K6701</t>
  </si>
  <si>
    <t>67BER01</t>
  </si>
  <si>
    <t>67GER01</t>
  </si>
  <si>
    <t>BARSHI</t>
  </si>
  <si>
    <t>Tamilnadu/Kerala</t>
  </si>
  <si>
    <t>BOISAR</t>
  </si>
  <si>
    <t>Pondichery</t>
  </si>
  <si>
    <t>DAMAN</t>
  </si>
  <si>
    <t>Karnataka</t>
  </si>
  <si>
    <t>Silvassa</t>
  </si>
  <si>
    <t xml:space="preserve">Note: Above discounts would be applicable only on above pipe grades. </t>
  </si>
  <si>
    <t>( prime , nonprime n off grades ).</t>
  </si>
  <si>
    <t>HARIDWAR</t>
  </si>
  <si>
    <t>JALGAON</t>
  </si>
  <si>
    <t>JAMMU</t>
  </si>
  <si>
    <t>D.E.  Prices for Ex Fact- Hazira , Baroda ,  Gandhar  Complexes</t>
  </si>
  <si>
    <t>MUMBAI</t>
  </si>
  <si>
    <t>Location</t>
  </si>
  <si>
    <t>Type</t>
  </si>
  <si>
    <t>NALGONDA</t>
  </si>
  <si>
    <t>57GER01</t>
  </si>
  <si>
    <t>57GMR01</t>
  </si>
  <si>
    <t>NASHIK</t>
  </si>
  <si>
    <t>EX WORKS  HZ , BC &amp; GC.</t>
  </si>
  <si>
    <t>EOU-CT3/AIL</t>
  </si>
  <si>
    <t>PHALTAN</t>
  </si>
  <si>
    <t>-</t>
  </si>
  <si>
    <t>Hyderabad</t>
  </si>
  <si>
    <t>RAVER</t>
  </si>
  <si>
    <t>SILVASSA</t>
  </si>
  <si>
    <t>SOLAPUR</t>
  </si>
  <si>
    <t>TALASARI</t>
  </si>
  <si>
    <t>UMERGAON</t>
  </si>
  <si>
    <t>VASAI</t>
  </si>
  <si>
    <t>Salem</t>
  </si>
  <si>
    <t>UDMALPET</t>
  </si>
  <si>
    <t>SANGLI</t>
  </si>
  <si>
    <t>SATARA</t>
  </si>
  <si>
    <t>Tel: +91-22-26824334 / 26824345 / 46 / 47. Fax:  +91-22-26823662         E mail :  vipl@vipl.com; info@vipl.com</t>
  </si>
  <si>
    <t>BHUJ</t>
  </si>
  <si>
    <t xml:space="preserve">          RELIANCE INDS. LTD.</t>
  </si>
  <si>
    <t>BD</t>
  </si>
  <si>
    <t>DEHRADUN</t>
  </si>
  <si>
    <t>Dehradun</t>
  </si>
  <si>
    <t>JAIPUR</t>
  </si>
  <si>
    <t>Thanks &amp; Regards,;</t>
  </si>
  <si>
    <t>(Manager - Sales_</t>
  </si>
  <si>
    <t>e-mail: anil_mistry@vipl.com</t>
  </si>
  <si>
    <t>WISHING YOU EVERY SUCCESS AT ALL TIME.</t>
  </si>
  <si>
    <t>ALWAR  - JAIPUR</t>
  </si>
  <si>
    <r>
      <rPr>
        <b/>
        <sz val="11"/>
        <color indexed="10"/>
        <rFont val="Arial"/>
        <family val="2"/>
      </rPr>
      <t xml:space="preserve">3A) </t>
    </r>
    <r>
      <rPr>
        <b/>
        <sz val="11"/>
        <rFont val="Arial"/>
        <family val="2"/>
      </rPr>
      <t xml:space="preserve"> UNLOADING CHARGES TO BE BORNE BY CUSTOMER IN CASE OF EX WORK SALE.</t>
    </r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</si>
  <si>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</si>
  <si>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</si>
  <si>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                                                               </t>
  </si>
  <si>
    <t xml:space="preserve">                         </t>
  </si>
  <si>
    <t xml:space="preserve">                                                                                                                                                                                                           </t>
  </si>
  <si>
    <t>EX.DUTY 12.36%</t>
  </si>
  <si>
    <t>GONDIA</t>
  </si>
  <si>
    <t>67GER01F</t>
  </si>
  <si>
    <t>67GER01 F</t>
  </si>
  <si>
    <t>NAGPUR</t>
  </si>
  <si>
    <t>GOA</t>
  </si>
  <si>
    <t>Anil Mistry   M-7738006668</t>
  </si>
  <si>
    <t>67-01/67BER01/67GER01</t>
  </si>
  <si>
    <t>67-11</t>
  </si>
  <si>
    <t>57GMR03</t>
  </si>
  <si>
    <t>67-03/67BER03/67GER03</t>
  </si>
  <si>
    <t xml:space="preserve">1)      GRADE SPECIFIC DISC OF RS.1500/-MT  FOR THE GRADES K 57GER01. </t>
  </si>
  <si>
    <r>
      <rPr>
        <b/>
        <sz val="10"/>
        <rFont val="Arial Black"/>
        <family val="2"/>
      </rPr>
      <t>REGIONAL DISCOUNT</t>
    </r>
    <r>
      <rPr>
        <b/>
        <sz val="10"/>
        <rFont val="Arial"/>
        <family val="2"/>
      </rPr>
      <t xml:space="preserve"> :  RIL-</t>
    </r>
    <r>
      <rPr>
        <b/>
        <sz val="10"/>
        <rFont val="Arial Black"/>
        <family val="2"/>
      </rPr>
      <t xml:space="preserve">Ex- WORKS </t>
    </r>
    <r>
      <rPr>
        <b/>
        <sz val="10"/>
        <rFont val="Arial"/>
        <family val="2"/>
      </rPr>
      <t xml:space="preserve">- Hazira , Baroda , Gandhar as under. </t>
    </r>
  </si>
  <si>
    <t>EX-WORKS - HAZIRA / BARODA / GANDHAR location disc  in MAHARASHTRA/AP/KRNTKA/KERLA/TN.</t>
  </si>
  <si>
    <t>GARADHIA</t>
  </si>
  <si>
    <t>TRANSPORTATION  WEF 1ST OCT 13</t>
  </si>
  <si>
    <r>
      <t xml:space="preserve">PRICES FOR RELIANCE INDS LTD.  REON PVC </t>
    </r>
    <r>
      <rPr>
        <b/>
        <sz val="16"/>
        <color indexed="10"/>
        <rFont val="Arial"/>
        <family val="2"/>
      </rPr>
      <t xml:space="preserve"> w.e.f.  1ST DECEMBER  - 2013 </t>
    </r>
    <r>
      <rPr>
        <b/>
        <sz val="16"/>
        <color indexed="40"/>
        <rFont val="Arial"/>
        <family val="2"/>
      </rPr>
      <t xml:space="preserve">   0600 AM</t>
    </r>
    <r>
      <rPr>
        <b/>
        <sz val="16"/>
        <color indexed="10"/>
        <rFont val="Arial"/>
        <family val="2"/>
      </rPr>
      <t xml:space="preserve"> :    UW</t>
    </r>
  </si>
  <si>
    <t>EX WORKS PRICE                          1.12.13</t>
  </si>
  <si>
    <t>EX DEPOT PRICE                1.12.13</t>
  </si>
</sst>
</file>

<file path=xl/styles.xml><?xml version="1.0" encoding="utf-8"?>
<styleSheet xmlns="http://schemas.openxmlformats.org/spreadsheetml/2006/main">
  <numFmts count="1">
    <numFmt numFmtId="170" formatCode="0.000"/>
  </numFmts>
  <fonts count="28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7"/>
      <name val="Arial"/>
      <family val="2"/>
    </font>
    <font>
      <u/>
      <sz val="10"/>
      <color indexed="62"/>
      <name val="Arial"/>
      <family val="2"/>
    </font>
    <font>
      <u/>
      <sz val="16"/>
      <color indexed="12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 Black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b/>
      <sz val="8"/>
      <name val="Verdana"/>
      <family val="2"/>
    </font>
    <font>
      <sz val="12"/>
      <name val="Arial Black"/>
      <family val="2"/>
    </font>
    <font>
      <sz val="8"/>
      <name val="Arial"/>
      <family val="2"/>
    </font>
    <font>
      <b/>
      <sz val="16"/>
      <color indexed="10"/>
      <name val="Arial"/>
      <family val="2"/>
    </font>
    <font>
      <b/>
      <sz val="16"/>
      <color indexed="40"/>
      <name val="Arial"/>
      <family val="2"/>
    </font>
    <font>
      <b/>
      <sz val="11"/>
      <color rgb="FFFF0000"/>
      <name val="Arial"/>
      <family val="2"/>
    </font>
    <font>
      <b/>
      <sz val="1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2">
    <xf numFmtId="0" fontId="0" fillId="0" borderId="0" xfId="0"/>
    <xf numFmtId="2" fontId="0" fillId="0" borderId="0" xfId="0" applyNumberFormat="1" applyBorder="1"/>
    <xf numFmtId="2" fontId="3" fillId="0" borderId="0" xfId="0" applyNumberFormat="1" applyFont="1" applyBorder="1" applyAlignment="1">
      <alignment horizontal="left" indent="6"/>
    </xf>
    <xf numFmtId="0" fontId="5" fillId="0" borderId="0" xfId="1" applyFont="1" applyAlignment="1" applyProtection="1">
      <alignment horizontal="right" indent="1"/>
      <protection hidden="1"/>
    </xf>
    <xf numFmtId="2" fontId="7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0" fillId="0" borderId="0" xfId="0" applyNumberFormat="1" applyFont="1" applyBorder="1"/>
    <xf numFmtId="2" fontId="12" fillId="0" borderId="4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left" indent="1"/>
    </xf>
    <xf numFmtId="2" fontId="12" fillId="0" borderId="0" xfId="0" applyNumberFormat="1" applyFont="1" applyBorder="1" applyAlignment="1">
      <alignment horizontal="centerContinuous"/>
    </xf>
    <xf numFmtId="2" fontId="12" fillId="0" borderId="0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left" indent="1"/>
    </xf>
    <xf numFmtId="2" fontId="12" fillId="0" borderId="4" xfId="0" applyNumberFormat="1" applyFont="1" applyBorder="1" applyAlignment="1">
      <alignment horizontal="left" indent="1"/>
    </xf>
    <xf numFmtId="1" fontId="11" fillId="0" borderId="6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left" indent="1"/>
    </xf>
    <xf numFmtId="2" fontId="12" fillId="0" borderId="2" xfId="0" applyNumberFormat="1" applyFont="1" applyBorder="1" applyAlignment="1">
      <alignment horizontal="centerContinuous"/>
    </xf>
    <xf numFmtId="10" fontId="12" fillId="0" borderId="2" xfId="0" applyNumberFormat="1" applyFont="1" applyBorder="1" applyAlignment="1">
      <alignment horizontal="centerContinuous"/>
    </xf>
    <xf numFmtId="2" fontId="12" fillId="0" borderId="3" xfId="0" applyNumberFormat="1" applyFont="1" applyBorder="1" applyAlignment="1">
      <alignment horizontal="left" indent="1"/>
    </xf>
    <xf numFmtId="2" fontId="12" fillId="0" borderId="1" xfId="0" applyNumberFormat="1" applyFont="1" applyBorder="1" applyAlignment="1">
      <alignment horizontal="left" indent="1"/>
    </xf>
    <xf numFmtId="2" fontId="12" fillId="0" borderId="2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" fontId="10" fillId="0" borderId="0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right"/>
    </xf>
    <xf numFmtId="2" fontId="10" fillId="0" borderId="6" xfId="0" applyNumberFormat="1" applyFont="1" applyBorder="1"/>
    <xf numFmtId="2" fontId="10" fillId="0" borderId="7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Continuous"/>
    </xf>
    <xf numFmtId="2" fontId="10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/>
    <xf numFmtId="1" fontId="12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2" fontId="12" fillId="0" borderId="0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11" fillId="0" borderId="0" xfId="0" applyNumberFormat="1" applyFont="1"/>
    <xf numFmtId="2" fontId="12" fillId="0" borderId="0" xfId="0" applyNumberFormat="1" applyFont="1"/>
    <xf numFmtId="2" fontId="15" fillId="0" borderId="0" xfId="0" applyNumberFormat="1" applyFont="1"/>
    <xf numFmtId="2" fontId="0" fillId="0" borderId="0" xfId="0" applyNumberFormat="1"/>
    <xf numFmtId="2" fontId="10" fillId="0" borderId="0" xfId="0" applyNumberFormat="1" applyFont="1"/>
    <xf numFmtId="2" fontId="8" fillId="0" borderId="0" xfId="0" applyNumberFormat="1" applyFont="1" applyBorder="1"/>
    <xf numFmtId="2" fontId="11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9" fillId="0" borderId="6" xfId="0" applyFont="1" applyBorder="1" applyAlignment="1">
      <alignment horizontal="left" shrinkToFit="1"/>
    </xf>
    <xf numFmtId="0" fontId="9" fillId="0" borderId="13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4" xfId="0" applyFont="1" applyBorder="1"/>
    <xf numFmtId="0" fontId="9" fillId="0" borderId="14" xfId="0" applyFont="1" applyBorder="1"/>
    <xf numFmtId="2" fontId="11" fillId="0" borderId="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2" fillId="0" borderId="0" xfId="0" applyFont="1"/>
    <xf numFmtId="2" fontId="11" fillId="0" borderId="6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6" xfId="0" applyFont="1" applyFill="1" applyBorder="1" applyAlignment="1">
      <alignment horizontal="left"/>
    </xf>
    <xf numFmtId="170" fontId="9" fillId="0" borderId="12" xfId="0" applyNumberFormat="1" applyFont="1" applyBorder="1" applyAlignment="1">
      <alignment horizontal="left"/>
    </xf>
    <xf numFmtId="2" fontId="11" fillId="0" borderId="8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justify"/>
    </xf>
    <xf numFmtId="2" fontId="11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/>
    </xf>
    <xf numFmtId="2" fontId="10" fillId="0" borderId="0" xfId="0" applyNumberFormat="1" applyFont="1" applyBorder="1" applyAlignment="1">
      <alignment horizontal="left" indent="3"/>
    </xf>
    <xf numFmtId="2" fontId="12" fillId="0" borderId="0" xfId="0" applyNumberFormat="1" applyFont="1" applyBorder="1" applyAlignment="1">
      <alignment horizontal="left" indent="12"/>
    </xf>
    <xf numFmtId="0" fontId="12" fillId="0" borderId="0" xfId="0" applyFont="1" applyBorder="1" applyAlignment="1">
      <alignment horizontal="left" indent="3"/>
    </xf>
    <xf numFmtId="2" fontId="12" fillId="0" borderId="0" xfId="0" applyNumberFormat="1" applyFont="1" applyBorder="1" applyAlignment="1">
      <alignment horizontal="left" indent="3"/>
    </xf>
    <xf numFmtId="2" fontId="18" fillId="0" borderId="0" xfId="0" applyNumberFormat="1" applyFont="1" applyBorder="1" applyAlignment="1"/>
    <xf numFmtId="2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9" fillId="0" borderId="16" xfId="0" applyFont="1" applyBorder="1" applyAlignment="1">
      <alignment horizontal="left" indent="1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" fontId="10" fillId="0" borderId="22" xfId="0" applyNumberFormat="1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0" fontId="26" fillId="0" borderId="6" xfId="0" applyFont="1" applyBorder="1" applyAlignment="1">
      <alignment horizontal="left" indent="1"/>
    </xf>
    <xf numFmtId="0" fontId="20" fillId="0" borderId="0" xfId="0" applyFont="1"/>
    <xf numFmtId="2" fontId="9" fillId="0" borderId="1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right"/>
    </xf>
    <xf numFmtId="2" fontId="12" fillId="0" borderId="6" xfId="0" applyNumberFormat="1" applyFont="1" applyBorder="1"/>
    <xf numFmtId="2" fontId="12" fillId="0" borderId="7" xfId="0" applyNumberFormat="1" applyFont="1" applyBorder="1"/>
    <xf numFmtId="2" fontId="9" fillId="0" borderId="6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/>
    </xf>
    <xf numFmtId="170" fontId="9" fillId="0" borderId="25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2" fontId="12" fillId="0" borderId="22" xfId="0" applyNumberFormat="1" applyFont="1" applyBorder="1"/>
    <xf numFmtId="2" fontId="9" fillId="0" borderId="22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/>
    <xf numFmtId="2" fontId="12" fillId="0" borderId="10" xfId="0" applyNumberFormat="1" applyFont="1" applyBorder="1"/>
    <xf numFmtId="0" fontId="9" fillId="0" borderId="28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 shrinkToFit="1"/>
    </xf>
    <xf numFmtId="2" fontId="1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0" fillId="0" borderId="12" xfId="0" applyNumberFormat="1" applyBorder="1"/>
    <xf numFmtId="0" fontId="9" fillId="0" borderId="16" xfId="0" applyFont="1" applyBorder="1" applyAlignment="1">
      <alignment horizontal="left"/>
    </xf>
    <xf numFmtId="2" fontId="10" fillId="0" borderId="7" xfId="0" applyNumberFormat="1" applyFont="1" applyBorder="1" applyAlignment="1">
      <alignment horizontal="right"/>
    </xf>
    <xf numFmtId="2" fontId="21" fillId="0" borderId="24" xfId="0" applyNumberFormat="1" applyFont="1" applyBorder="1" applyAlignment="1"/>
    <xf numFmtId="2" fontId="21" fillId="0" borderId="4" xfId="0" applyNumberFormat="1" applyFont="1" applyBorder="1" applyAlignment="1"/>
    <xf numFmtId="2" fontId="21" fillId="0" borderId="1" xfId="0" applyNumberFormat="1" applyFont="1" applyBorder="1" applyAlignment="1"/>
    <xf numFmtId="2" fontId="17" fillId="0" borderId="0" xfId="0" applyNumberFormat="1" applyFont="1" applyBorder="1"/>
    <xf numFmtId="2" fontId="23" fillId="0" borderId="0" xfId="0" applyNumberFormat="1" applyFont="1" applyBorder="1" applyAlignment="1">
      <alignment horizontal="left"/>
    </xf>
    <xf numFmtId="0" fontId="26" fillId="0" borderId="12" xfId="0" applyFont="1" applyBorder="1" applyAlignment="1">
      <alignment horizontal="left" indent="1"/>
    </xf>
    <xf numFmtId="0" fontId="26" fillId="0" borderId="16" xfId="0" applyFont="1" applyBorder="1" applyAlignment="1"/>
    <xf numFmtId="2" fontId="11" fillId="0" borderId="29" xfId="0" applyNumberFormat="1" applyFont="1" applyBorder="1" applyAlignment="1">
      <alignment horizontal="center" vertical="center" wrapText="1"/>
    </xf>
    <xf numFmtId="2" fontId="11" fillId="0" borderId="30" xfId="0" applyNumberFormat="1" applyFont="1" applyBorder="1" applyAlignment="1">
      <alignment horizontal="center" vertical="center" wrapText="1"/>
    </xf>
    <xf numFmtId="2" fontId="11" fillId="0" borderId="31" xfId="0" applyNumberFormat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2" fontId="11" fillId="0" borderId="32" xfId="0" applyNumberFormat="1" applyFont="1" applyBorder="1" applyAlignment="1">
      <alignment horizontal="center" vertical="center" wrapText="1"/>
    </xf>
    <xf numFmtId="2" fontId="11" fillId="0" borderId="33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27" fillId="0" borderId="24" xfId="0" applyNumberFormat="1" applyFont="1" applyBorder="1" applyAlignment="1">
      <alignment horizontal="center" vertical="center"/>
    </xf>
    <xf numFmtId="2" fontId="27" fillId="0" borderId="22" xfId="0" applyNumberFormat="1" applyFont="1" applyBorder="1" applyAlignment="1">
      <alignment horizontal="center" vertical="center"/>
    </xf>
    <xf numFmtId="2" fontId="27" fillId="0" borderId="2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1" fontId="17" fillId="0" borderId="16" xfId="0" applyNumberFormat="1" applyFont="1" applyBorder="1" applyAlignment="1">
      <alignment horizontal="center" vertical="center" wrapText="1"/>
    </xf>
    <xf numFmtId="1" fontId="17" fillId="0" borderId="2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12" fillId="2" borderId="43" xfId="0" applyNumberFormat="1" applyFont="1" applyFill="1" applyBorder="1" applyAlignment="1">
      <alignment horizontal="center" vertical="center" wrapText="1"/>
    </xf>
    <xf numFmtId="1" fontId="12" fillId="2" borderId="44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70" fontId="12" fillId="0" borderId="21" xfId="0" applyNumberFormat="1" applyFont="1" applyBorder="1" applyAlignment="1">
      <alignment horizontal="center"/>
    </xf>
    <xf numFmtId="170" fontId="12" fillId="0" borderId="3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" fontId="9" fillId="0" borderId="37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39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2" fontId="27" fillId="0" borderId="37" xfId="0" applyNumberFormat="1" applyFont="1" applyBorder="1" applyAlignment="1">
      <alignment horizontal="center" vertical="center"/>
    </xf>
    <xf numFmtId="2" fontId="27" fillId="0" borderId="40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left" vertical="center"/>
    </xf>
    <xf numFmtId="2" fontId="22" fillId="0" borderId="42" xfId="0" applyNumberFormat="1" applyFont="1" applyBorder="1" applyAlignment="1">
      <alignment horizontal="left" vertical="center"/>
    </xf>
    <xf numFmtId="2" fontId="22" fillId="0" borderId="20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47625</xdr:colOff>
      <xdr:row>0</xdr:row>
      <xdr:rowOff>28575</xdr:rowOff>
    </xdr:from>
    <xdr:to>
      <xdr:col>17</xdr:col>
      <xdr:colOff>28575</xdr:colOff>
      <xdr:row>1</xdr:row>
      <xdr:rowOff>276225</xdr:rowOff>
    </xdr:to>
    <xdr:pic>
      <xdr:nvPicPr>
        <xdr:cNvPr id="2541" name="Picture 5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9150" y="28575"/>
          <a:ext cx="5657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990600</xdr:colOff>
      <xdr:row>0</xdr:row>
      <xdr:rowOff>47625</xdr:rowOff>
    </xdr:from>
    <xdr:to>
      <xdr:col>23</xdr:col>
      <xdr:colOff>542925</xdr:colOff>
      <xdr:row>1</xdr:row>
      <xdr:rowOff>85725</xdr:rowOff>
    </xdr:to>
    <xdr:pic>
      <xdr:nvPicPr>
        <xdr:cNvPr id="2542" name="Picture 7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450175" y="47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ip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D12" sqref="D12"/>
    </sheetView>
  </sheetViews>
  <sheetFormatPr defaultRowHeight="12.75"/>
  <cols>
    <col min="1" max="1" width="7.42578125" customWidth="1"/>
    <col min="3" max="3" width="17.7109375" style="115" customWidth="1"/>
    <col min="4" max="8" width="12.7109375" bestFit="1" customWidth="1"/>
    <col min="9" max="9" width="16.7109375" bestFit="1" customWidth="1"/>
    <col min="10" max="10" width="12.7109375" bestFit="1" customWidth="1"/>
  </cols>
  <sheetData>
    <row r="1" spans="1:10" ht="20.25">
      <c r="A1" s="171" t="s">
        <v>119</v>
      </c>
      <c r="B1" s="172"/>
      <c r="C1" s="172"/>
      <c r="D1" s="172"/>
      <c r="E1" s="172"/>
      <c r="F1" s="172"/>
      <c r="G1" s="172"/>
      <c r="H1" s="172"/>
      <c r="I1" s="172"/>
      <c r="J1" s="173"/>
    </row>
    <row r="2" spans="1:10" ht="15.75" customHeight="1">
      <c r="A2" s="165"/>
      <c r="B2" s="166"/>
      <c r="C2" s="166"/>
      <c r="D2" s="168" t="s">
        <v>4</v>
      </c>
      <c r="E2" s="168"/>
      <c r="F2" s="168"/>
      <c r="G2" s="168"/>
      <c r="H2" s="168"/>
      <c r="I2" s="168" t="s">
        <v>5</v>
      </c>
      <c r="J2" s="179"/>
    </row>
    <row r="3" spans="1:10" ht="12.75" customHeight="1">
      <c r="A3" s="165"/>
      <c r="B3" s="166"/>
      <c r="C3" s="166"/>
      <c r="D3" s="176" t="s">
        <v>108</v>
      </c>
      <c r="E3" s="178" t="s">
        <v>109</v>
      </c>
      <c r="F3" s="178" t="s">
        <v>65</v>
      </c>
      <c r="G3" s="178" t="s">
        <v>66</v>
      </c>
      <c r="H3" s="178" t="s">
        <v>103</v>
      </c>
      <c r="I3" s="176" t="s">
        <v>111</v>
      </c>
      <c r="J3" s="174" t="s">
        <v>110</v>
      </c>
    </row>
    <row r="4" spans="1:10" ht="12.75" customHeight="1">
      <c r="A4" s="165"/>
      <c r="B4" s="166"/>
      <c r="C4" s="166"/>
      <c r="D4" s="177"/>
      <c r="E4" s="178"/>
      <c r="F4" s="178"/>
      <c r="G4" s="178"/>
      <c r="H4" s="178"/>
      <c r="I4" s="177"/>
      <c r="J4" s="175"/>
    </row>
    <row r="5" spans="1:10" ht="15.75" customHeight="1">
      <c r="A5" s="163" t="s">
        <v>17</v>
      </c>
      <c r="B5" s="169" t="s">
        <v>18</v>
      </c>
      <c r="C5" s="30" t="s">
        <v>13</v>
      </c>
      <c r="D5" s="31">
        <v>73393</v>
      </c>
      <c r="E5" s="31">
        <f>D5+500</f>
        <v>73893</v>
      </c>
      <c r="F5" s="31">
        <f>D5+3000</f>
        <v>76393</v>
      </c>
      <c r="G5" s="31">
        <f>D5+1500</f>
        <v>74893</v>
      </c>
      <c r="H5" s="31">
        <f>D5+300</f>
        <v>73693</v>
      </c>
      <c r="I5" s="31">
        <f>D5-1000</f>
        <v>72393</v>
      </c>
      <c r="J5" s="32">
        <f>D5+500</f>
        <v>73893</v>
      </c>
    </row>
    <row r="6" spans="1:10" ht="15" customHeight="1">
      <c r="A6" s="163"/>
      <c r="B6" s="169"/>
      <c r="C6" s="37" t="s">
        <v>101</v>
      </c>
      <c r="D6" s="38">
        <f t="shared" ref="D6:J6" si="0">SUM(D5*12.36%)</f>
        <v>9071.3747999999996</v>
      </c>
      <c r="E6" s="38">
        <f t="shared" si="0"/>
        <v>9133.1747999999989</v>
      </c>
      <c r="F6" s="38">
        <f t="shared" si="0"/>
        <v>9442.1747999999989</v>
      </c>
      <c r="G6" s="38">
        <f t="shared" si="0"/>
        <v>9256.7747999999992</v>
      </c>
      <c r="H6" s="38">
        <f t="shared" si="0"/>
        <v>9108.4547999999995</v>
      </c>
      <c r="I6" s="38">
        <f t="shared" si="0"/>
        <v>8947.7747999999992</v>
      </c>
      <c r="J6" s="151">
        <f t="shared" si="0"/>
        <v>9133.1747999999989</v>
      </c>
    </row>
    <row r="7" spans="1:10" ht="15" customHeight="1">
      <c r="A7" s="163"/>
      <c r="B7" s="169"/>
      <c r="C7" s="37" t="s">
        <v>19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40">
        <v>0</v>
      </c>
    </row>
    <row r="8" spans="1:10" ht="15.75">
      <c r="A8" s="163"/>
      <c r="B8" s="169"/>
      <c r="C8" s="30" t="s">
        <v>20</v>
      </c>
      <c r="D8" s="41">
        <f t="shared" ref="D8:J8" si="1">D5+D6</f>
        <v>82464.374800000005</v>
      </c>
      <c r="E8" s="41">
        <f t="shared" si="1"/>
        <v>83026.174799999993</v>
      </c>
      <c r="F8" s="41">
        <f t="shared" si="1"/>
        <v>85835.174799999993</v>
      </c>
      <c r="G8" s="41">
        <f t="shared" si="1"/>
        <v>84149.774799999999</v>
      </c>
      <c r="H8" s="41">
        <f t="shared" si="1"/>
        <v>82801.454800000007</v>
      </c>
      <c r="I8" s="41">
        <f t="shared" si="1"/>
        <v>81340.774799999999</v>
      </c>
      <c r="J8" s="42">
        <f t="shared" si="1"/>
        <v>83026.174799999993</v>
      </c>
    </row>
    <row r="9" spans="1:10" ht="15" customHeight="1">
      <c r="A9" s="163"/>
      <c r="B9" s="169" t="s">
        <v>3</v>
      </c>
      <c r="C9" s="37" t="s">
        <v>21</v>
      </c>
      <c r="D9" s="38">
        <v>700</v>
      </c>
      <c r="E9" s="38">
        <f t="shared" ref="E9:J9" si="2">D9</f>
        <v>700</v>
      </c>
      <c r="F9" s="38">
        <f t="shared" si="2"/>
        <v>700</v>
      </c>
      <c r="G9" s="38">
        <f t="shared" si="2"/>
        <v>700</v>
      </c>
      <c r="H9" s="38">
        <f t="shared" si="2"/>
        <v>700</v>
      </c>
      <c r="I9" s="38">
        <f t="shared" si="2"/>
        <v>700</v>
      </c>
      <c r="J9" s="151">
        <f t="shared" si="2"/>
        <v>700</v>
      </c>
    </row>
    <row r="10" spans="1:10" ht="16.5" thickBot="1">
      <c r="A10" s="164"/>
      <c r="B10" s="170"/>
      <c r="C10" s="43" t="s">
        <v>20</v>
      </c>
      <c r="D10" s="44">
        <f t="shared" ref="D10:J10" si="3">D8-D9</f>
        <v>81764.374800000005</v>
      </c>
      <c r="E10" s="44">
        <f t="shared" si="3"/>
        <v>82326.174799999993</v>
      </c>
      <c r="F10" s="44">
        <f t="shared" si="3"/>
        <v>85135.174799999993</v>
      </c>
      <c r="G10" s="44">
        <f t="shared" si="3"/>
        <v>83449.774799999999</v>
      </c>
      <c r="H10" s="44">
        <f t="shared" si="3"/>
        <v>82101.454800000007</v>
      </c>
      <c r="I10" s="44">
        <f t="shared" si="3"/>
        <v>80640.774799999999</v>
      </c>
      <c r="J10" s="45">
        <f t="shared" si="3"/>
        <v>82326.174799999993</v>
      </c>
    </row>
    <row r="11" spans="1:10" ht="16.5" thickBot="1">
      <c r="A11" s="144"/>
      <c r="B11" s="46"/>
      <c r="C11" s="47"/>
      <c r="D11" s="48"/>
      <c r="E11" s="48"/>
      <c r="F11" s="48"/>
      <c r="G11" s="48"/>
      <c r="H11" s="48"/>
      <c r="I11" s="48"/>
      <c r="J11" s="48"/>
    </row>
    <row r="12" spans="1:10" ht="15" customHeight="1">
      <c r="A12" s="162" t="s">
        <v>22</v>
      </c>
      <c r="B12" s="180" t="s">
        <v>18</v>
      </c>
      <c r="C12" s="49" t="s">
        <v>13</v>
      </c>
      <c r="D12" s="50">
        <f>D5-65</f>
        <v>73328</v>
      </c>
      <c r="E12" s="50">
        <f>D12+500</f>
        <v>73828</v>
      </c>
      <c r="F12" s="50">
        <f>D12+3000</f>
        <v>76328</v>
      </c>
      <c r="G12" s="50">
        <f>D12+1500</f>
        <v>74828</v>
      </c>
      <c r="H12" s="50">
        <f>D12+300</f>
        <v>73628</v>
      </c>
      <c r="I12" s="50">
        <f>D12-1000</f>
        <v>72328</v>
      </c>
      <c r="J12" s="51">
        <f>D12+500</f>
        <v>73828</v>
      </c>
    </row>
    <row r="13" spans="1:10" ht="15" customHeight="1">
      <c r="A13" s="163"/>
      <c r="B13" s="169"/>
      <c r="C13" s="37" t="s">
        <v>101</v>
      </c>
      <c r="D13" s="38">
        <f t="shared" ref="D13:J13" si="4">SUM(D12*12.36%)</f>
        <v>9063.3407999999999</v>
      </c>
      <c r="E13" s="38">
        <f t="shared" si="4"/>
        <v>9125.1407999999992</v>
      </c>
      <c r="F13" s="38">
        <f t="shared" si="4"/>
        <v>9434.1407999999992</v>
      </c>
      <c r="G13" s="38">
        <f t="shared" si="4"/>
        <v>9248.7407999999996</v>
      </c>
      <c r="H13" s="38">
        <f t="shared" si="4"/>
        <v>9100.4207999999999</v>
      </c>
      <c r="I13" s="38">
        <f t="shared" si="4"/>
        <v>8939.7407999999996</v>
      </c>
      <c r="J13" s="38">
        <f t="shared" si="4"/>
        <v>9125.1407999999992</v>
      </c>
    </row>
    <row r="14" spans="1:10" ht="15" customHeight="1">
      <c r="A14" s="163"/>
      <c r="B14" s="169"/>
      <c r="C14" s="37" t="s">
        <v>19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40">
        <v>0</v>
      </c>
    </row>
    <row r="15" spans="1:10" ht="15.75">
      <c r="A15" s="163"/>
      <c r="B15" s="169"/>
      <c r="C15" s="30" t="s">
        <v>20</v>
      </c>
      <c r="D15" s="41">
        <f t="shared" ref="D15:J15" si="5">D12+D13</f>
        <v>82391.340800000005</v>
      </c>
      <c r="E15" s="41">
        <f t="shared" si="5"/>
        <v>82953.140799999994</v>
      </c>
      <c r="F15" s="41">
        <f t="shared" si="5"/>
        <v>85762.140799999994</v>
      </c>
      <c r="G15" s="41">
        <f t="shared" si="5"/>
        <v>84076.7408</v>
      </c>
      <c r="H15" s="41">
        <f t="shared" si="5"/>
        <v>82728.420799999993</v>
      </c>
      <c r="I15" s="41">
        <f t="shared" si="5"/>
        <v>81267.7408</v>
      </c>
      <c r="J15" s="42">
        <f t="shared" si="5"/>
        <v>82953.140799999994</v>
      </c>
    </row>
    <row r="16" spans="1:10" ht="15" customHeight="1">
      <c r="A16" s="163"/>
      <c r="B16" s="169" t="s">
        <v>3</v>
      </c>
      <c r="C16" s="37" t="s">
        <v>21</v>
      </c>
      <c r="D16" s="38">
        <f>D9</f>
        <v>700</v>
      </c>
      <c r="E16" s="38">
        <f t="shared" ref="E16:J16" si="6">E9</f>
        <v>700</v>
      </c>
      <c r="F16" s="38">
        <f t="shared" si="6"/>
        <v>700</v>
      </c>
      <c r="G16" s="38">
        <f t="shared" si="6"/>
        <v>700</v>
      </c>
      <c r="H16" s="38">
        <f t="shared" si="6"/>
        <v>700</v>
      </c>
      <c r="I16" s="38">
        <f t="shared" si="6"/>
        <v>700</v>
      </c>
      <c r="J16" s="38">
        <f t="shared" si="6"/>
        <v>700</v>
      </c>
    </row>
    <row r="17" spans="1:10" ht="16.5" thickBot="1">
      <c r="A17" s="164"/>
      <c r="B17" s="170"/>
      <c r="C17" s="43" t="s">
        <v>20</v>
      </c>
      <c r="D17" s="44">
        <f t="shared" ref="D17:J17" si="7">D15-D16</f>
        <v>81691.340800000005</v>
      </c>
      <c r="E17" s="44">
        <f t="shared" si="7"/>
        <v>82253.140799999994</v>
      </c>
      <c r="F17" s="44">
        <f t="shared" si="7"/>
        <v>85062.140799999994</v>
      </c>
      <c r="G17" s="44">
        <f t="shared" si="7"/>
        <v>83376.7408</v>
      </c>
      <c r="H17" s="44">
        <f t="shared" si="7"/>
        <v>82028.420799999993</v>
      </c>
      <c r="I17" s="44">
        <f t="shared" si="7"/>
        <v>80567.7408</v>
      </c>
      <c r="J17" s="45">
        <f t="shared" si="7"/>
        <v>82253.140799999994</v>
      </c>
    </row>
    <row r="18" spans="1:10" ht="15.75" thickBot="1">
      <c r="A18" s="145"/>
      <c r="B18" s="15"/>
      <c r="C18" s="55"/>
      <c r="D18" s="15"/>
      <c r="E18" s="15"/>
      <c r="F18" s="15"/>
      <c r="G18" s="15"/>
      <c r="H18" s="15"/>
      <c r="I18" s="15"/>
      <c r="J18" s="15"/>
    </row>
    <row r="19" spans="1:10" ht="15.75" customHeight="1">
      <c r="A19" s="162" t="s">
        <v>26</v>
      </c>
      <c r="B19" s="167" t="s">
        <v>18</v>
      </c>
      <c r="C19" s="49" t="s">
        <v>13</v>
      </c>
      <c r="D19" s="50">
        <f>D5+101</f>
        <v>73494</v>
      </c>
      <c r="E19" s="50">
        <f>D19+500</f>
        <v>73994</v>
      </c>
      <c r="F19" s="50">
        <f>D19+3000</f>
        <v>76494</v>
      </c>
      <c r="G19" s="50">
        <f>D19+1500</f>
        <v>74994</v>
      </c>
      <c r="H19" s="50">
        <f>D19+300</f>
        <v>73794</v>
      </c>
      <c r="I19" s="50">
        <f>D19-1000</f>
        <v>72494</v>
      </c>
      <c r="J19" s="51">
        <f>D19+500</f>
        <v>73994</v>
      </c>
    </row>
    <row r="20" spans="1:10" ht="15" customHeight="1">
      <c r="A20" s="163"/>
      <c r="B20" s="168"/>
      <c r="C20" s="37" t="s">
        <v>101</v>
      </c>
      <c r="D20" s="38">
        <f t="shared" ref="D20:J20" si="8">SUM(D19*12.36%)</f>
        <v>9083.8583999999992</v>
      </c>
      <c r="E20" s="38">
        <f t="shared" si="8"/>
        <v>9145.6583999999984</v>
      </c>
      <c r="F20" s="38">
        <f t="shared" si="8"/>
        <v>9454.6583999999984</v>
      </c>
      <c r="G20" s="38">
        <f t="shared" si="8"/>
        <v>9269.2583999999988</v>
      </c>
      <c r="H20" s="38">
        <f t="shared" si="8"/>
        <v>9120.9383999999991</v>
      </c>
      <c r="I20" s="38">
        <f t="shared" si="8"/>
        <v>8960.2583999999988</v>
      </c>
      <c r="J20" s="38">
        <f t="shared" si="8"/>
        <v>9145.6583999999984</v>
      </c>
    </row>
    <row r="21" spans="1:10" ht="15" customHeight="1">
      <c r="A21" s="163"/>
      <c r="B21" s="168"/>
      <c r="C21" s="37" t="s">
        <v>19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40">
        <v>0</v>
      </c>
    </row>
    <row r="22" spans="1:10" ht="15.75">
      <c r="A22" s="163"/>
      <c r="B22" s="168"/>
      <c r="C22" s="30" t="s">
        <v>20</v>
      </c>
      <c r="D22" s="41">
        <f t="shared" ref="D22:J22" si="9">D19+D20</f>
        <v>82577.858399999997</v>
      </c>
      <c r="E22" s="41">
        <f t="shared" si="9"/>
        <v>83139.6584</v>
      </c>
      <c r="F22" s="41">
        <f t="shared" si="9"/>
        <v>85948.6584</v>
      </c>
      <c r="G22" s="41">
        <f t="shared" si="9"/>
        <v>84263.258399999992</v>
      </c>
      <c r="H22" s="41">
        <f t="shared" si="9"/>
        <v>82914.938399999999</v>
      </c>
      <c r="I22" s="41">
        <f t="shared" si="9"/>
        <v>81454.258399999992</v>
      </c>
      <c r="J22" s="42">
        <f t="shared" si="9"/>
        <v>83139.6584</v>
      </c>
    </row>
    <row r="23" spans="1:10" ht="15" customHeight="1">
      <c r="A23" s="163"/>
      <c r="B23" s="169" t="s">
        <v>3</v>
      </c>
      <c r="C23" s="37" t="s">
        <v>21</v>
      </c>
      <c r="D23" s="38">
        <f>D9</f>
        <v>700</v>
      </c>
      <c r="E23" s="38">
        <f t="shared" ref="E23:J23" si="10">E9</f>
        <v>700</v>
      </c>
      <c r="F23" s="38">
        <f t="shared" si="10"/>
        <v>700</v>
      </c>
      <c r="G23" s="38">
        <f t="shared" si="10"/>
        <v>700</v>
      </c>
      <c r="H23" s="38">
        <f t="shared" si="10"/>
        <v>700</v>
      </c>
      <c r="I23" s="38">
        <f t="shared" si="10"/>
        <v>700</v>
      </c>
      <c r="J23" s="38">
        <f t="shared" si="10"/>
        <v>700</v>
      </c>
    </row>
    <row r="24" spans="1:10" ht="16.5" thickBot="1">
      <c r="A24" s="164"/>
      <c r="B24" s="170"/>
      <c r="C24" s="43" t="s">
        <v>20</v>
      </c>
      <c r="D24" s="44">
        <f t="shared" ref="D24:J24" si="11">D22-D23</f>
        <v>81877.858399999997</v>
      </c>
      <c r="E24" s="44">
        <f t="shared" si="11"/>
        <v>82439.6584</v>
      </c>
      <c r="F24" s="44">
        <f t="shared" si="11"/>
        <v>85248.6584</v>
      </c>
      <c r="G24" s="44">
        <f t="shared" si="11"/>
        <v>83563.258399999992</v>
      </c>
      <c r="H24" s="44">
        <f t="shared" si="11"/>
        <v>82214.938399999999</v>
      </c>
      <c r="I24" s="44">
        <f t="shared" si="11"/>
        <v>80754.258399999992</v>
      </c>
      <c r="J24" s="45">
        <f t="shared" si="11"/>
        <v>82439.6584</v>
      </c>
    </row>
    <row r="25" spans="1:10" ht="15.75" thickBot="1">
      <c r="A25" s="145"/>
      <c r="B25" s="15"/>
      <c r="C25" s="55"/>
      <c r="D25" s="15"/>
      <c r="E25" s="15"/>
      <c r="F25" s="15"/>
      <c r="G25" s="15"/>
      <c r="H25" s="15"/>
      <c r="I25" s="15"/>
      <c r="J25" s="15"/>
    </row>
    <row r="26" spans="1:10" ht="15" customHeight="1">
      <c r="A26" s="162" t="s">
        <v>41</v>
      </c>
      <c r="B26" s="180" t="s">
        <v>18</v>
      </c>
      <c r="C26" s="49" t="s">
        <v>13</v>
      </c>
      <c r="D26" s="50">
        <f>D5+798</f>
        <v>74191</v>
      </c>
      <c r="E26" s="50">
        <f>D26+500</f>
        <v>74691</v>
      </c>
      <c r="F26" s="50">
        <f>D26+3000</f>
        <v>77191</v>
      </c>
      <c r="G26" s="50">
        <f>D26+1500</f>
        <v>75691</v>
      </c>
      <c r="H26" s="50">
        <f>D26+300</f>
        <v>74491</v>
      </c>
      <c r="I26" s="50">
        <f>D26-1000</f>
        <v>73191</v>
      </c>
      <c r="J26" s="51">
        <f>D26+500</f>
        <v>74691</v>
      </c>
    </row>
    <row r="27" spans="1:10" ht="15" customHeight="1">
      <c r="A27" s="163"/>
      <c r="B27" s="169"/>
      <c r="C27" s="37" t="s">
        <v>101</v>
      </c>
      <c r="D27" s="38">
        <f t="shared" ref="D27:J27" si="12">SUM(D26*12.36%)</f>
        <v>9170.007599999999</v>
      </c>
      <c r="E27" s="38">
        <f t="shared" si="12"/>
        <v>9231.8075999999983</v>
      </c>
      <c r="F27" s="38">
        <f t="shared" si="12"/>
        <v>9540.8075999999983</v>
      </c>
      <c r="G27" s="38">
        <f t="shared" si="12"/>
        <v>9355.4075999999986</v>
      </c>
      <c r="H27" s="38">
        <f t="shared" si="12"/>
        <v>9207.0875999999989</v>
      </c>
      <c r="I27" s="38">
        <f t="shared" si="12"/>
        <v>9046.4075999999986</v>
      </c>
      <c r="J27" s="38">
        <f t="shared" si="12"/>
        <v>9231.8075999999983</v>
      </c>
    </row>
    <row r="28" spans="1:10" ht="15" customHeight="1">
      <c r="A28" s="163"/>
      <c r="B28" s="169"/>
      <c r="C28" s="37" t="s">
        <v>19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40">
        <v>0</v>
      </c>
    </row>
    <row r="29" spans="1:10" ht="15.75">
      <c r="A29" s="163"/>
      <c r="B29" s="169"/>
      <c r="C29" s="30" t="s">
        <v>20</v>
      </c>
      <c r="D29" s="41">
        <f t="shared" ref="D29:J29" si="13">D26+D27</f>
        <v>83361.007599999997</v>
      </c>
      <c r="E29" s="41">
        <f t="shared" si="13"/>
        <v>83922.8076</v>
      </c>
      <c r="F29" s="41">
        <f t="shared" si="13"/>
        <v>86731.8076</v>
      </c>
      <c r="G29" s="41">
        <f t="shared" si="13"/>
        <v>85046.407600000006</v>
      </c>
      <c r="H29" s="41">
        <f t="shared" si="13"/>
        <v>83698.087599999999</v>
      </c>
      <c r="I29" s="41">
        <f t="shared" si="13"/>
        <v>82237.407600000006</v>
      </c>
      <c r="J29" s="42">
        <f t="shared" si="13"/>
        <v>83922.8076</v>
      </c>
    </row>
    <row r="30" spans="1:10" ht="15" customHeight="1">
      <c r="A30" s="163"/>
      <c r="B30" s="169" t="s">
        <v>3</v>
      </c>
      <c r="C30" s="37" t="s">
        <v>21</v>
      </c>
      <c r="D30" s="38">
        <f>D9</f>
        <v>700</v>
      </c>
      <c r="E30" s="38">
        <f t="shared" ref="E30:J30" si="14">E9</f>
        <v>700</v>
      </c>
      <c r="F30" s="38">
        <f t="shared" si="14"/>
        <v>700</v>
      </c>
      <c r="G30" s="38">
        <f t="shared" si="14"/>
        <v>700</v>
      </c>
      <c r="H30" s="38">
        <f t="shared" si="14"/>
        <v>700</v>
      </c>
      <c r="I30" s="38">
        <f t="shared" si="14"/>
        <v>700</v>
      </c>
      <c r="J30" s="38">
        <f t="shared" si="14"/>
        <v>700</v>
      </c>
    </row>
    <row r="31" spans="1:10" ht="16.5" thickBot="1">
      <c r="A31" s="164"/>
      <c r="B31" s="170"/>
      <c r="C31" s="43" t="s">
        <v>20</v>
      </c>
      <c r="D31" s="44">
        <f t="shared" ref="D31:J31" si="15">D29-D30</f>
        <v>82661.007599999997</v>
      </c>
      <c r="E31" s="44">
        <f t="shared" si="15"/>
        <v>83222.8076</v>
      </c>
      <c r="F31" s="44">
        <f t="shared" si="15"/>
        <v>86031.8076</v>
      </c>
      <c r="G31" s="44">
        <f t="shared" si="15"/>
        <v>84346.407600000006</v>
      </c>
      <c r="H31" s="44">
        <f t="shared" si="15"/>
        <v>82998.087599999999</v>
      </c>
      <c r="I31" s="44">
        <f t="shared" si="15"/>
        <v>81537.407600000006</v>
      </c>
      <c r="J31" s="45">
        <f t="shared" si="15"/>
        <v>83222.8076</v>
      </c>
    </row>
    <row r="32" spans="1:10" ht="16.5" thickBot="1">
      <c r="A32" s="144"/>
      <c r="B32" s="46"/>
      <c r="C32" s="47"/>
      <c r="D32" s="80"/>
      <c r="E32" s="80"/>
      <c r="F32" s="80"/>
      <c r="G32" s="80"/>
      <c r="H32" s="80"/>
      <c r="I32" s="80"/>
      <c r="J32" s="80"/>
    </row>
    <row r="33" spans="1:10" ht="15.75" customHeight="1">
      <c r="A33" s="159" t="s">
        <v>54</v>
      </c>
      <c r="B33" s="81" t="s">
        <v>18</v>
      </c>
      <c r="C33" s="49" t="s">
        <v>13</v>
      </c>
      <c r="D33" s="50">
        <f>D5-23</f>
        <v>73370</v>
      </c>
      <c r="E33" s="50">
        <f>D33+500</f>
        <v>73870</v>
      </c>
      <c r="F33" s="50">
        <f>D33+3000</f>
        <v>76370</v>
      </c>
      <c r="G33" s="50">
        <f>D33+1500</f>
        <v>74870</v>
      </c>
      <c r="H33" s="50">
        <f>D33+300</f>
        <v>73670</v>
      </c>
      <c r="I33" s="50">
        <f>D33-1000</f>
        <v>72370</v>
      </c>
      <c r="J33" s="51">
        <f>D33+500</f>
        <v>73870</v>
      </c>
    </row>
    <row r="34" spans="1:10" ht="15.75">
      <c r="A34" s="160"/>
      <c r="B34" s="84"/>
      <c r="C34" s="37" t="s">
        <v>101</v>
      </c>
      <c r="D34" s="38">
        <f t="shared" ref="D34:J34" si="16">SUM(D33*12.36%)</f>
        <v>9068.5319999999992</v>
      </c>
      <c r="E34" s="38">
        <f t="shared" si="16"/>
        <v>9130.3319999999985</v>
      </c>
      <c r="F34" s="38">
        <f t="shared" si="16"/>
        <v>9439.3319999999985</v>
      </c>
      <c r="G34" s="38">
        <f t="shared" si="16"/>
        <v>9253.9319999999989</v>
      </c>
      <c r="H34" s="38">
        <f t="shared" si="16"/>
        <v>9105.6119999999992</v>
      </c>
      <c r="I34" s="38">
        <f t="shared" si="16"/>
        <v>8944.9319999999989</v>
      </c>
      <c r="J34" s="38">
        <f t="shared" si="16"/>
        <v>9130.3319999999985</v>
      </c>
    </row>
    <row r="35" spans="1:10" ht="15.75">
      <c r="A35" s="160"/>
      <c r="B35" s="84"/>
      <c r="C35" s="37" t="s">
        <v>19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40">
        <v>0</v>
      </c>
    </row>
    <row r="36" spans="1:10" ht="15.75">
      <c r="A36" s="160"/>
      <c r="B36" s="84"/>
      <c r="C36" s="30" t="s">
        <v>20</v>
      </c>
      <c r="D36" s="41">
        <f t="shared" ref="D36:J36" si="17">D33+D34</f>
        <v>82438.532000000007</v>
      </c>
      <c r="E36" s="41">
        <f t="shared" si="17"/>
        <v>83000.331999999995</v>
      </c>
      <c r="F36" s="41">
        <f t="shared" si="17"/>
        <v>85809.331999999995</v>
      </c>
      <c r="G36" s="41">
        <f t="shared" si="17"/>
        <v>84123.932000000001</v>
      </c>
      <c r="H36" s="41">
        <f t="shared" si="17"/>
        <v>82775.611999999994</v>
      </c>
      <c r="I36" s="41">
        <f t="shared" si="17"/>
        <v>81314.932000000001</v>
      </c>
      <c r="J36" s="42">
        <f t="shared" si="17"/>
        <v>83000.331999999995</v>
      </c>
    </row>
    <row r="37" spans="1:10" ht="15.75">
      <c r="A37" s="160"/>
      <c r="B37" s="84" t="s">
        <v>3</v>
      </c>
      <c r="C37" s="37" t="s">
        <v>21</v>
      </c>
      <c r="D37" s="38">
        <f>D9</f>
        <v>700</v>
      </c>
      <c r="E37" s="38">
        <f t="shared" ref="E37:J37" si="18">E9</f>
        <v>700</v>
      </c>
      <c r="F37" s="38">
        <f t="shared" si="18"/>
        <v>700</v>
      </c>
      <c r="G37" s="38">
        <f t="shared" si="18"/>
        <v>700</v>
      </c>
      <c r="H37" s="38">
        <f t="shared" si="18"/>
        <v>700</v>
      </c>
      <c r="I37" s="38">
        <f t="shared" si="18"/>
        <v>700</v>
      </c>
      <c r="J37" s="38">
        <f t="shared" si="18"/>
        <v>700</v>
      </c>
    </row>
    <row r="38" spans="1:10" ht="16.5" thickBot="1">
      <c r="A38" s="161"/>
      <c r="B38" s="90"/>
      <c r="C38" s="43" t="s">
        <v>20</v>
      </c>
      <c r="D38" s="44">
        <f t="shared" ref="D38:J38" si="19">D36-D37</f>
        <v>81738.532000000007</v>
      </c>
      <c r="E38" s="44">
        <f t="shared" si="19"/>
        <v>82300.331999999995</v>
      </c>
      <c r="F38" s="44">
        <f t="shared" si="19"/>
        <v>85109.331999999995</v>
      </c>
      <c r="G38" s="44">
        <f t="shared" si="19"/>
        <v>83423.932000000001</v>
      </c>
      <c r="H38" s="44">
        <f t="shared" si="19"/>
        <v>82075.611999999994</v>
      </c>
      <c r="I38" s="44">
        <f t="shared" si="19"/>
        <v>80614.932000000001</v>
      </c>
      <c r="J38" s="45">
        <f t="shared" si="19"/>
        <v>82300.331999999995</v>
      </c>
    </row>
    <row r="39" spans="1:10" ht="16.5" thickBot="1">
      <c r="A39" s="146"/>
      <c r="B39" s="94"/>
      <c r="C39" s="47"/>
      <c r="D39" s="95"/>
      <c r="E39" s="95"/>
      <c r="F39" s="95"/>
      <c r="G39" s="95"/>
      <c r="H39" s="95"/>
      <c r="I39" s="95"/>
      <c r="J39" s="95"/>
    </row>
    <row r="40" spans="1:10" ht="15.75" customHeight="1">
      <c r="A40" s="159" t="s">
        <v>72</v>
      </c>
      <c r="B40" s="81" t="s">
        <v>18</v>
      </c>
      <c r="C40" s="49" t="s">
        <v>13</v>
      </c>
      <c r="D40" s="50">
        <f>D5+2152</f>
        <v>75545</v>
      </c>
      <c r="E40" s="50">
        <f>D40+500</f>
        <v>76045</v>
      </c>
      <c r="F40" s="50">
        <f>D40+3000</f>
        <v>78545</v>
      </c>
      <c r="G40" s="50">
        <f>D40+1500</f>
        <v>77045</v>
      </c>
      <c r="H40" s="50">
        <f>D40+300</f>
        <v>75845</v>
      </c>
      <c r="I40" s="50">
        <f>D40-1000</f>
        <v>74545</v>
      </c>
      <c r="J40" s="51">
        <f>D40+500</f>
        <v>76045</v>
      </c>
    </row>
    <row r="41" spans="1:10" ht="15.75">
      <c r="A41" s="160"/>
      <c r="B41" s="84"/>
      <c r="C41" s="37" t="s">
        <v>101</v>
      </c>
      <c r="D41" s="38">
        <f t="shared" ref="D41:J41" si="20">SUM(D40*12.36%)</f>
        <v>9337.3619999999992</v>
      </c>
      <c r="E41" s="38">
        <f t="shared" si="20"/>
        <v>9399.1619999999984</v>
      </c>
      <c r="F41" s="38">
        <f t="shared" si="20"/>
        <v>9708.1619999999984</v>
      </c>
      <c r="G41" s="38">
        <f t="shared" si="20"/>
        <v>9522.7619999999988</v>
      </c>
      <c r="H41" s="38">
        <f t="shared" si="20"/>
        <v>9374.4419999999991</v>
      </c>
      <c r="I41" s="38">
        <f t="shared" si="20"/>
        <v>9213.7619999999988</v>
      </c>
      <c r="J41" s="38">
        <f t="shared" si="20"/>
        <v>9399.1619999999984</v>
      </c>
    </row>
    <row r="42" spans="1:10" ht="15.75">
      <c r="A42" s="160"/>
      <c r="B42" s="84"/>
      <c r="C42" s="37" t="s">
        <v>19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40">
        <v>0</v>
      </c>
    </row>
    <row r="43" spans="1:10" ht="15.75">
      <c r="A43" s="160"/>
      <c r="B43" s="84"/>
      <c r="C43" s="30" t="s">
        <v>20</v>
      </c>
      <c r="D43" s="41">
        <f t="shared" ref="D43:J43" si="21">D40+D41</f>
        <v>84882.361999999994</v>
      </c>
      <c r="E43" s="41">
        <f t="shared" si="21"/>
        <v>85444.161999999997</v>
      </c>
      <c r="F43" s="41">
        <f t="shared" si="21"/>
        <v>88253.161999999997</v>
      </c>
      <c r="G43" s="41">
        <f t="shared" si="21"/>
        <v>86567.762000000002</v>
      </c>
      <c r="H43" s="41">
        <f t="shared" si="21"/>
        <v>85219.441999999995</v>
      </c>
      <c r="I43" s="41">
        <f t="shared" si="21"/>
        <v>83758.762000000002</v>
      </c>
      <c r="J43" s="42">
        <f t="shared" si="21"/>
        <v>85444.161999999997</v>
      </c>
    </row>
    <row r="44" spans="1:10" ht="15.75">
      <c r="A44" s="160"/>
      <c r="B44" s="84" t="s">
        <v>3</v>
      </c>
      <c r="C44" s="37" t="s">
        <v>21</v>
      </c>
      <c r="D44" s="38">
        <f>D9</f>
        <v>700</v>
      </c>
      <c r="E44" s="38">
        <f t="shared" ref="E44:J44" si="22">E9</f>
        <v>700</v>
      </c>
      <c r="F44" s="38">
        <f t="shared" si="22"/>
        <v>700</v>
      </c>
      <c r="G44" s="38">
        <f t="shared" si="22"/>
        <v>700</v>
      </c>
      <c r="H44" s="38">
        <f t="shared" si="22"/>
        <v>700</v>
      </c>
      <c r="I44" s="38">
        <f t="shared" si="22"/>
        <v>700</v>
      </c>
      <c r="J44" s="38">
        <f t="shared" si="22"/>
        <v>700</v>
      </c>
    </row>
    <row r="45" spans="1:10" ht="16.5" thickBot="1">
      <c r="A45" s="161"/>
      <c r="B45" s="90"/>
      <c r="C45" s="43" t="s">
        <v>20</v>
      </c>
      <c r="D45" s="44">
        <f t="shared" ref="D45:J45" si="23">D43-D44</f>
        <v>84182.361999999994</v>
      </c>
      <c r="E45" s="44">
        <f t="shared" si="23"/>
        <v>84744.161999999997</v>
      </c>
      <c r="F45" s="44">
        <f t="shared" si="23"/>
        <v>87553.161999999997</v>
      </c>
      <c r="G45" s="44">
        <f t="shared" si="23"/>
        <v>85867.762000000002</v>
      </c>
      <c r="H45" s="44">
        <f t="shared" si="23"/>
        <v>84519.441999999995</v>
      </c>
      <c r="I45" s="44">
        <f t="shared" si="23"/>
        <v>83058.762000000002</v>
      </c>
      <c r="J45" s="45">
        <f t="shared" si="23"/>
        <v>84744.161999999997</v>
      </c>
    </row>
    <row r="46" spans="1:10" ht="15.75" thickBot="1">
      <c r="A46" s="145"/>
      <c r="B46" s="96"/>
      <c r="C46" s="96"/>
      <c r="D46" s="96"/>
      <c r="E46" s="96"/>
      <c r="F46" s="96"/>
      <c r="G46" s="96"/>
      <c r="H46" s="96"/>
      <c r="I46" s="96"/>
      <c r="J46" s="96"/>
    </row>
    <row r="47" spans="1:10" ht="15.75" customHeight="1">
      <c r="A47" s="159" t="s">
        <v>79</v>
      </c>
      <c r="B47" s="81" t="s">
        <v>18</v>
      </c>
      <c r="C47" s="49" t="s">
        <v>13</v>
      </c>
      <c r="D47" s="50">
        <f>D5+825</f>
        <v>74218</v>
      </c>
      <c r="E47" s="50">
        <f>D47+2500</f>
        <v>76718</v>
      </c>
      <c r="F47" s="50">
        <f>D47+5000</f>
        <v>79218</v>
      </c>
      <c r="G47" s="50">
        <f>D47+3500</f>
        <v>77718</v>
      </c>
      <c r="H47" s="50">
        <f>D47+2300</f>
        <v>76518</v>
      </c>
      <c r="I47" s="50">
        <f>D47-1000</f>
        <v>73218</v>
      </c>
      <c r="J47" s="51">
        <f>D47+2500</f>
        <v>76718</v>
      </c>
    </row>
    <row r="48" spans="1:10" ht="15.75">
      <c r="A48" s="160"/>
      <c r="B48" s="84"/>
      <c r="C48" s="37" t="s">
        <v>101</v>
      </c>
      <c r="D48" s="38">
        <f t="shared" ref="D48:J48" si="24">SUM(D47*12.36%)</f>
        <v>9173.3447999999989</v>
      </c>
      <c r="E48" s="38">
        <f t="shared" si="24"/>
        <v>9482.3447999999989</v>
      </c>
      <c r="F48" s="38">
        <f t="shared" si="24"/>
        <v>9791.3447999999989</v>
      </c>
      <c r="G48" s="38">
        <f t="shared" si="24"/>
        <v>9605.9447999999993</v>
      </c>
      <c r="H48" s="38">
        <f t="shared" si="24"/>
        <v>9457.6247999999996</v>
      </c>
      <c r="I48" s="38">
        <f t="shared" si="24"/>
        <v>9049.7447999999986</v>
      </c>
      <c r="J48" s="38">
        <f t="shared" si="24"/>
        <v>9482.3447999999989</v>
      </c>
    </row>
    <row r="49" spans="1:10" ht="15.75">
      <c r="A49" s="160"/>
      <c r="B49" s="84"/>
      <c r="C49" s="37" t="s">
        <v>19</v>
      </c>
      <c r="D49" s="38">
        <f>D9</f>
        <v>700</v>
      </c>
      <c r="E49" s="38">
        <f t="shared" ref="E49:J49" si="25">E9</f>
        <v>700</v>
      </c>
      <c r="F49" s="38">
        <f t="shared" si="25"/>
        <v>700</v>
      </c>
      <c r="G49" s="38">
        <f t="shared" si="25"/>
        <v>700</v>
      </c>
      <c r="H49" s="38">
        <f t="shared" si="25"/>
        <v>700</v>
      </c>
      <c r="I49" s="38">
        <f t="shared" si="25"/>
        <v>700</v>
      </c>
      <c r="J49" s="38">
        <f t="shared" si="25"/>
        <v>700</v>
      </c>
    </row>
    <row r="50" spans="1:10" ht="15.75">
      <c r="A50" s="160"/>
      <c r="B50" s="84"/>
      <c r="C50" s="30" t="s">
        <v>20</v>
      </c>
      <c r="D50" s="41">
        <f t="shared" ref="D50:J50" si="26">D47+D48</f>
        <v>83391.344799999992</v>
      </c>
      <c r="E50" s="41">
        <f t="shared" si="26"/>
        <v>86200.344799999992</v>
      </c>
      <c r="F50" s="41">
        <f t="shared" si="26"/>
        <v>89009.344799999992</v>
      </c>
      <c r="G50" s="41">
        <f t="shared" si="26"/>
        <v>87323.944799999997</v>
      </c>
      <c r="H50" s="41">
        <f t="shared" si="26"/>
        <v>85975.624800000005</v>
      </c>
      <c r="I50" s="41">
        <f t="shared" si="26"/>
        <v>82267.7448</v>
      </c>
      <c r="J50" s="42">
        <f t="shared" si="26"/>
        <v>86200.344799999992</v>
      </c>
    </row>
    <row r="51" spans="1:10" ht="15.75">
      <c r="A51" s="160"/>
      <c r="B51" s="84" t="s">
        <v>3</v>
      </c>
      <c r="C51" s="37" t="s">
        <v>21</v>
      </c>
      <c r="D51" s="38">
        <f>D9</f>
        <v>700</v>
      </c>
      <c r="E51" s="38">
        <f t="shared" ref="E51:J51" si="27">E9</f>
        <v>700</v>
      </c>
      <c r="F51" s="38">
        <f t="shared" si="27"/>
        <v>700</v>
      </c>
      <c r="G51" s="38">
        <f t="shared" si="27"/>
        <v>700</v>
      </c>
      <c r="H51" s="38">
        <f t="shared" si="27"/>
        <v>700</v>
      </c>
      <c r="I51" s="38">
        <f t="shared" si="27"/>
        <v>700</v>
      </c>
      <c r="J51" s="38">
        <f t="shared" si="27"/>
        <v>700</v>
      </c>
    </row>
    <row r="52" spans="1:10" ht="16.5" thickBot="1">
      <c r="A52" s="161"/>
      <c r="B52" s="90"/>
      <c r="C52" s="43" t="s">
        <v>20</v>
      </c>
      <c r="D52" s="44">
        <f t="shared" ref="D52:J52" si="28">D50-D51</f>
        <v>82691.344799999992</v>
      </c>
      <c r="E52" s="44">
        <f t="shared" si="28"/>
        <v>85500.344799999992</v>
      </c>
      <c r="F52" s="44">
        <f t="shared" si="28"/>
        <v>88309.344799999992</v>
      </c>
      <c r="G52" s="44">
        <f t="shared" si="28"/>
        <v>86623.944799999997</v>
      </c>
      <c r="H52" s="44">
        <f t="shared" si="28"/>
        <v>85275.624800000005</v>
      </c>
      <c r="I52" s="44">
        <f t="shared" si="28"/>
        <v>81567.7448</v>
      </c>
      <c r="J52" s="45">
        <f t="shared" si="28"/>
        <v>85500.344799999992</v>
      </c>
    </row>
    <row r="53" spans="1:10" ht="15" thickBot="1">
      <c r="A53" s="147"/>
      <c r="B53" s="97"/>
      <c r="C53" s="97"/>
      <c r="D53" s="97"/>
      <c r="E53" s="97"/>
      <c r="F53" s="97"/>
      <c r="G53" s="97"/>
      <c r="H53" s="97"/>
      <c r="I53" s="97"/>
      <c r="J53" s="98"/>
    </row>
    <row r="54" spans="1:10" ht="15" customHeight="1">
      <c r="A54" s="159" t="s">
        <v>88</v>
      </c>
      <c r="B54" s="116" t="s">
        <v>18</v>
      </c>
      <c r="C54" s="117" t="s">
        <v>13</v>
      </c>
      <c r="D54" s="118">
        <f>D5+2543</f>
        <v>75936</v>
      </c>
      <c r="E54" s="118">
        <f>D54+500</f>
        <v>76436</v>
      </c>
      <c r="F54" s="118">
        <f>D54+3000</f>
        <v>78936</v>
      </c>
      <c r="G54" s="118">
        <f>D54+1500</f>
        <v>77436</v>
      </c>
      <c r="H54" s="118">
        <f>D54+300</f>
        <v>76236</v>
      </c>
      <c r="I54" s="118">
        <f>D54-1000</f>
        <v>74936</v>
      </c>
      <c r="J54" s="119">
        <f>D54+500</f>
        <v>76436</v>
      </c>
    </row>
    <row r="55" spans="1:10" ht="15" customHeight="1">
      <c r="A55" s="160"/>
      <c r="B55" s="120"/>
      <c r="C55" s="37" t="s">
        <v>101</v>
      </c>
      <c r="D55" s="122">
        <f t="shared" ref="D55:J55" si="29">SUM(D54*12.36%)</f>
        <v>9385.6895999999997</v>
      </c>
      <c r="E55" s="122">
        <f t="shared" si="29"/>
        <v>9447.489599999999</v>
      </c>
      <c r="F55" s="122">
        <f t="shared" si="29"/>
        <v>9756.489599999999</v>
      </c>
      <c r="G55" s="122">
        <f t="shared" si="29"/>
        <v>9571.0895999999993</v>
      </c>
      <c r="H55" s="122">
        <f t="shared" si="29"/>
        <v>9422.7695999999996</v>
      </c>
      <c r="I55" s="122">
        <f t="shared" si="29"/>
        <v>9262.0895999999993</v>
      </c>
      <c r="J55" s="122">
        <f t="shared" si="29"/>
        <v>9447.489599999999</v>
      </c>
    </row>
    <row r="56" spans="1:10" ht="15" customHeight="1">
      <c r="A56" s="160"/>
      <c r="B56" s="120"/>
      <c r="C56" s="121" t="s">
        <v>19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4">
        <v>0</v>
      </c>
    </row>
    <row r="57" spans="1:10" ht="15" customHeight="1">
      <c r="A57" s="160"/>
      <c r="B57" s="120"/>
      <c r="C57" s="91" t="s">
        <v>20</v>
      </c>
      <c r="D57" s="125">
        <f t="shared" ref="D57:J57" si="30">D54+D55</f>
        <v>85321.689599999998</v>
      </c>
      <c r="E57" s="125">
        <f t="shared" si="30"/>
        <v>85883.489600000001</v>
      </c>
      <c r="F57" s="125">
        <f t="shared" si="30"/>
        <v>88692.489600000001</v>
      </c>
      <c r="G57" s="125">
        <f t="shared" si="30"/>
        <v>87007.089600000007</v>
      </c>
      <c r="H57" s="125">
        <f t="shared" si="30"/>
        <v>85658.7696</v>
      </c>
      <c r="I57" s="125">
        <f t="shared" si="30"/>
        <v>84198.089600000007</v>
      </c>
      <c r="J57" s="126">
        <f t="shared" si="30"/>
        <v>85883.489600000001</v>
      </c>
    </row>
    <row r="58" spans="1:10" ht="15" customHeight="1">
      <c r="A58" s="160"/>
      <c r="B58" s="120" t="s">
        <v>3</v>
      </c>
      <c r="C58" s="121" t="s">
        <v>21</v>
      </c>
      <c r="D58" s="122">
        <f>D9</f>
        <v>700</v>
      </c>
      <c r="E58" s="122">
        <f t="shared" ref="E58:J58" si="31">E9</f>
        <v>700</v>
      </c>
      <c r="F58" s="122">
        <f t="shared" si="31"/>
        <v>700</v>
      </c>
      <c r="G58" s="122">
        <f t="shared" si="31"/>
        <v>700</v>
      </c>
      <c r="H58" s="122">
        <f t="shared" si="31"/>
        <v>700</v>
      </c>
      <c r="I58" s="122">
        <f t="shared" si="31"/>
        <v>700</v>
      </c>
      <c r="J58" s="122">
        <f t="shared" si="31"/>
        <v>700</v>
      </c>
    </row>
    <row r="59" spans="1:10" ht="15.75" customHeight="1" thickBot="1">
      <c r="A59" s="161"/>
      <c r="B59" s="127"/>
      <c r="C59" s="128" t="s">
        <v>20</v>
      </c>
      <c r="D59" s="129">
        <f t="shared" ref="D59:J59" si="32">D57-D58</f>
        <v>84621.689599999998</v>
      </c>
      <c r="E59" s="129">
        <f t="shared" si="32"/>
        <v>85183.489600000001</v>
      </c>
      <c r="F59" s="129">
        <f t="shared" si="32"/>
        <v>87992.489600000001</v>
      </c>
      <c r="G59" s="129">
        <f t="shared" si="32"/>
        <v>86307.089600000007</v>
      </c>
      <c r="H59" s="129">
        <f t="shared" si="32"/>
        <v>84958.7696</v>
      </c>
      <c r="I59" s="129">
        <f t="shared" si="32"/>
        <v>83498.089600000007</v>
      </c>
      <c r="J59" s="130">
        <f t="shared" si="32"/>
        <v>85183.489600000001</v>
      </c>
    </row>
    <row r="60" spans="1:10" ht="20.25" thickBot="1">
      <c r="A60" s="148"/>
      <c r="B60" s="76"/>
      <c r="C60" s="76"/>
      <c r="D60" s="99"/>
      <c r="E60" s="99"/>
      <c r="F60" s="99"/>
      <c r="G60" s="100"/>
      <c r="H60" s="1"/>
      <c r="I60" s="99"/>
      <c r="J60" s="99"/>
    </row>
    <row r="61" spans="1:10" ht="15" customHeight="1">
      <c r="A61" s="159" t="s">
        <v>89</v>
      </c>
      <c r="B61" s="116" t="s">
        <v>18</v>
      </c>
      <c r="C61" s="117" t="s">
        <v>13</v>
      </c>
      <c r="D61" s="118">
        <f>D5+1128</f>
        <v>74521</v>
      </c>
      <c r="E61" s="118">
        <f>D61+500</f>
        <v>75021</v>
      </c>
      <c r="F61" s="118">
        <f>D61+3000</f>
        <v>77521</v>
      </c>
      <c r="G61" s="118">
        <f>D61+1500</f>
        <v>76021</v>
      </c>
      <c r="H61" s="118">
        <f>D61+300</f>
        <v>74821</v>
      </c>
      <c r="I61" s="118">
        <f>D61-1000</f>
        <v>73521</v>
      </c>
      <c r="J61" s="119">
        <f>D61+500</f>
        <v>75021</v>
      </c>
    </row>
    <row r="62" spans="1:10" ht="15" customHeight="1">
      <c r="A62" s="160"/>
      <c r="B62" s="120"/>
      <c r="C62" s="37" t="s">
        <v>101</v>
      </c>
      <c r="D62" s="122">
        <f t="shared" ref="D62:J62" si="33">SUM(D61*12.36%)</f>
        <v>9210.7955999999995</v>
      </c>
      <c r="E62" s="122">
        <f t="shared" si="33"/>
        <v>9272.5955999999987</v>
      </c>
      <c r="F62" s="122">
        <f t="shared" si="33"/>
        <v>9581.5955999999987</v>
      </c>
      <c r="G62" s="122">
        <f t="shared" si="33"/>
        <v>9396.1955999999991</v>
      </c>
      <c r="H62" s="122">
        <f t="shared" si="33"/>
        <v>9247.8755999999994</v>
      </c>
      <c r="I62" s="122">
        <f t="shared" si="33"/>
        <v>9087.1955999999991</v>
      </c>
      <c r="J62" s="122">
        <f t="shared" si="33"/>
        <v>9272.5955999999987</v>
      </c>
    </row>
    <row r="63" spans="1:10" ht="15" customHeight="1">
      <c r="A63" s="160"/>
      <c r="B63" s="120"/>
      <c r="C63" s="121" t="s">
        <v>19</v>
      </c>
      <c r="D63" s="123">
        <v>0</v>
      </c>
      <c r="E63" s="123">
        <v>0</v>
      </c>
      <c r="F63" s="123">
        <v>0</v>
      </c>
      <c r="G63" s="123">
        <v>0</v>
      </c>
      <c r="H63" s="123">
        <v>0</v>
      </c>
      <c r="I63" s="123">
        <v>0</v>
      </c>
      <c r="J63" s="124">
        <v>0</v>
      </c>
    </row>
    <row r="64" spans="1:10" ht="15" customHeight="1">
      <c r="A64" s="160"/>
      <c r="B64" s="120"/>
      <c r="C64" s="91" t="s">
        <v>20</v>
      </c>
      <c r="D64" s="125">
        <f t="shared" ref="D64:J64" si="34">D61+D62</f>
        <v>83731.795599999998</v>
      </c>
      <c r="E64" s="125">
        <f t="shared" si="34"/>
        <v>84293.595600000001</v>
      </c>
      <c r="F64" s="125">
        <f t="shared" si="34"/>
        <v>87102.595600000001</v>
      </c>
      <c r="G64" s="125">
        <f t="shared" si="34"/>
        <v>85417.195600000006</v>
      </c>
      <c r="H64" s="125">
        <f t="shared" si="34"/>
        <v>84068.875599999999</v>
      </c>
      <c r="I64" s="125">
        <f t="shared" si="34"/>
        <v>82608.195600000006</v>
      </c>
      <c r="J64" s="126">
        <f t="shared" si="34"/>
        <v>84293.595600000001</v>
      </c>
    </row>
    <row r="65" spans="1:10" ht="15" customHeight="1">
      <c r="A65" s="160"/>
      <c r="B65" s="120" t="s">
        <v>3</v>
      </c>
      <c r="C65" s="121" t="s">
        <v>21</v>
      </c>
      <c r="D65" s="122">
        <f>D16</f>
        <v>700</v>
      </c>
      <c r="E65" s="122">
        <f t="shared" ref="E65:J65" si="35">E16</f>
        <v>700</v>
      </c>
      <c r="F65" s="122">
        <f t="shared" si="35"/>
        <v>700</v>
      </c>
      <c r="G65" s="122">
        <f t="shared" si="35"/>
        <v>700</v>
      </c>
      <c r="H65" s="122">
        <f t="shared" si="35"/>
        <v>700</v>
      </c>
      <c r="I65" s="122">
        <f t="shared" si="35"/>
        <v>700</v>
      </c>
      <c r="J65" s="122">
        <f t="shared" si="35"/>
        <v>700</v>
      </c>
    </row>
    <row r="66" spans="1:10" ht="15.75" customHeight="1" thickBot="1">
      <c r="A66" s="161"/>
      <c r="B66" s="127"/>
      <c r="C66" s="128" t="s">
        <v>20</v>
      </c>
      <c r="D66" s="129">
        <f t="shared" ref="D66:J66" si="36">D64-D65</f>
        <v>83031.795599999998</v>
      </c>
      <c r="E66" s="129">
        <f t="shared" si="36"/>
        <v>83593.595600000001</v>
      </c>
      <c r="F66" s="129">
        <f t="shared" si="36"/>
        <v>86402.595600000001</v>
      </c>
      <c r="G66" s="129">
        <f t="shared" si="36"/>
        <v>84717.195600000006</v>
      </c>
      <c r="H66" s="129">
        <f t="shared" si="36"/>
        <v>83368.875599999999</v>
      </c>
      <c r="I66" s="129">
        <f t="shared" si="36"/>
        <v>81908.195600000006</v>
      </c>
      <c r="J66" s="130">
        <f t="shared" si="36"/>
        <v>83593.595600000001</v>
      </c>
    </row>
  </sheetData>
  <mergeCells count="28">
    <mergeCell ref="I2:J2"/>
    <mergeCell ref="B26:B29"/>
    <mergeCell ref="A40:A45"/>
    <mergeCell ref="B30:B31"/>
    <mergeCell ref="B12:B15"/>
    <mergeCell ref="B16:B17"/>
    <mergeCell ref="G3:G4"/>
    <mergeCell ref="H3:H4"/>
    <mergeCell ref="I3:I4"/>
    <mergeCell ref="A1:J1"/>
    <mergeCell ref="A5:A10"/>
    <mergeCell ref="B5:B8"/>
    <mergeCell ref="B9:B10"/>
    <mergeCell ref="D2:H2"/>
    <mergeCell ref="A47:A52"/>
    <mergeCell ref="J3:J4"/>
    <mergeCell ref="D3:D4"/>
    <mergeCell ref="E3:E4"/>
    <mergeCell ref="F3:F4"/>
    <mergeCell ref="A54:A59"/>
    <mergeCell ref="A61:A66"/>
    <mergeCell ref="A12:A17"/>
    <mergeCell ref="A19:A24"/>
    <mergeCell ref="A2:C4"/>
    <mergeCell ref="A33:A38"/>
    <mergeCell ref="B19:B22"/>
    <mergeCell ref="B23:B24"/>
    <mergeCell ref="A26:A31"/>
  </mergeCells>
  <pageMargins left="0.43" right="0.26" top="0.35" bottom="0.19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workbookViewId="0">
      <selection activeCell="F10" sqref="F10"/>
    </sheetView>
  </sheetViews>
  <sheetFormatPr defaultRowHeight="12.75"/>
  <cols>
    <col min="1" max="1" width="18.5703125" customWidth="1"/>
    <col min="7" max="7" width="6" customWidth="1"/>
    <col min="13" max="13" width="13.5703125" customWidth="1"/>
  </cols>
  <sheetData>
    <row r="1" spans="1:13" ht="20.25">
      <c r="A1" s="197" t="s">
        <v>118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3" ht="19.5">
      <c r="A2" s="200" t="s">
        <v>114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3" ht="13.5" thickBot="1">
      <c r="A3" s="10"/>
      <c r="B3" s="11"/>
      <c r="C3" s="11" t="s">
        <v>1</v>
      </c>
      <c r="D3" s="11" t="s">
        <v>2</v>
      </c>
      <c r="E3" s="11"/>
      <c r="F3" s="12"/>
      <c r="G3" s="13"/>
      <c r="H3" s="14"/>
      <c r="I3" s="11"/>
      <c r="J3" s="11" t="s">
        <v>3</v>
      </c>
      <c r="K3" s="11"/>
      <c r="L3" s="11"/>
      <c r="M3" s="12"/>
    </row>
    <row r="4" spans="1:13" ht="14.25">
      <c r="A4" s="16" t="s">
        <v>6</v>
      </c>
      <c r="B4" s="17" t="s">
        <v>7</v>
      </c>
      <c r="C4" s="18" t="s">
        <v>8</v>
      </c>
      <c r="D4" s="19" t="s">
        <v>9</v>
      </c>
      <c r="E4" s="18" t="s">
        <v>10</v>
      </c>
      <c r="F4" s="20" t="s">
        <v>11</v>
      </c>
      <c r="G4" s="18"/>
      <c r="H4" s="21" t="s">
        <v>7</v>
      </c>
      <c r="I4" s="19" t="s">
        <v>8</v>
      </c>
      <c r="J4" s="18" t="s">
        <v>12</v>
      </c>
      <c r="K4" s="19" t="s">
        <v>9</v>
      </c>
      <c r="L4" s="18" t="s">
        <v>10</v>
      </c>
      <c r="M4" s="20" t="s">
        <v>11</v>
      </c>
    </row>
    <row r="5" spans="1:13" ht="15" thickBot="1">
      <c r="A5" s="23"/>
      <c r="B5" s="24" t="s">
        <v>13</v>
      </c>
      <c r="C5" s="25" t="s">
        <v>14</v>
      </c>
      <c r="D5" s="26">
        <v>0.1236</v>
      </c>
      <c r="E5" s="26">
        <v>0.02</v>
      </c>
      <c r="F5" s="27" t="s">
        <v>15</v>
      </c>
      <c r="G5" s="18"/>
      <c r="H5" s="28" t="s">
        <v>13</v>
      </c>
      <c r="I5" s="29" t="s">
        <v>14</v>
      </c>
      <c r="J5" s="25" t="s">
        <v>16</v>
      </c>
      <c r="K5" s="26">
        <v>0.1236</v>
      </c>
      <c r="L5" s="26">
        <f>E5</f>
        <v>0.02</v>
      </c>
      <c r="M5" s="27" t="s">
        <v>15</v>
      </c>
    </row>
    <row r="6" spans="1:13" ht="15.75">
      <c r="A6" s="152" t="s">
        <v>108</v>
      </c>
      <c r="B6" s="110">
        <v>72000</v>
      </c>
      <c r="C6" s="110">
        <v>500</v>
      </c>
      <c r="D6" s="110">
        <f t="shared" ref="D6:D12" ca="1" si="0">(B6-C6)*$D$11</f>
        <v>8837.4</v>
      </c>
      <c r="E6" s="110">
        <f t="shared" ref="E6:E12" ca="1" si="1">(B6-C6+D6)*$E$11</f>
        <v>1606.7479999999998</v>
      </c>
      <c r="F6" s="111">
        <f t="shared" ref="F6:F12" ca="1" si="2">(B6-C6)+D6+E6</f>
        <v>81944.148000000001</v>
      </c>
      <c r="G6" s="35"/>
      <c r="H6" s="113">
        <f t="shared" ref="H6:H12" si="3">B6</f>
        <v>72000</v>
      </c>
      <c r="I6" s="110">
        <v>500</v>
      </c>
      <c r="J6" s="110">
        <v>700</v>
      </c>
      <c r="K6" s="110">
        <f ca="1">(H6-I6-J6)*$D$11</f>
        <v>8750.8799999999992</v>
      </c>
      <c r="L6" s="110">
        <f t="shared" ref="L6:L12" ca="1" si="4">(H6-I6-J6+K6)*$E$11</f>
        <v>1591.0176000000001</v>
      </c>
      <c r="M6" s="111">
        <f t="shared" ref="M6:M12" ca="1" si="5">H6-I6-J6+K6+L6</f>
        <v>81141.897600000011</v>
      </c>
    </row>
    <row r="7" spans="1:13" ht="15.75">
      <c r="A7" s="153" t="s">
        <v>109</v>
      </c>
      <c r="B7" s="33">
        <f>B6+500</f>
        <v>72500</v>
      </c>
      <c r="C7" s="33">
        <v>500</v>
      </c>
      <c r="D7" s="33">
        <f t="shared" ca="1" si="0"/>
        <v>8899.2000000000007</v>
      </c>
      <c r="E7" s="33">
        <f t="shared" ca="1" si="1"/>
        <v>1617.9839999999999</v>
      </c>
      <c r="F7" s="34">
        <f t="shared" ca="1" si="2"/>
        <v>82517.183999999994</v>
      </c>
      <c r="G7" s="35"/>
      <c r="H7" s="36">
        <f t="shared" si="3"/>
        <v>72500</v>
      </c>
      <c r="I7" s="33">
        <v>500</v>
      </c>
      <c r="J7" s="33">
        <f>J6</f>
        <v>700</v>
      </c>
      <c r="K7" s="33">
        <f t="shared" ref="K7:K12" ca="1" si="6">(H7-I7-J7)*$D$11</f>
        <v>8812.68</v>
      </c>
      <c r="L7" s="33">
        <f t="shared" ca="1" si="4"/>
        <v>1602.2536</v>
      </c>
      <c r="M7" s="34">
        <f t="shared" ca="1" si="5"/>
        <v>81714.933599999989</v>
      </c>
    </row>
    <row r="8" spans="1:13" ht="15.75">
      <c r="A8" s="153" t="s">
        <v>111</v>
      </c>
      <c r="B8" s="33">
        <f>B6-1000</f>
        <v>71000</v>
      </c>
      <c r="C8" s="33">
        <v>500</v>
      </c>
      <c r="D8" s="33">
        <f t="shared" ca="1" si="0"/>
        <v>8713.7999999999993</v>
      </c>
      <c r="E8" s="33">
        <f t="shared" ca="1" si="1"/>
        <v>1584.2760000000001</v>
      </c>
      <c r="F8" s="34">
        <f t="shared" ca="1" si="2"/>
        <v>80798.076000000001</v>
      </c>
      <c r="G8" s="35"/>
      <c r="H8" s="36">
        <f t="shared" si="3"/>
        <v>71000</v>
      </c>
      <c r="I8" s="33">
        <v>500</v>
      </c>
      <c r="J8" s="33">
        <f>J6</f>
        <v>700</v>
      </c>
      <c r="K8" s="33">
        <f t="shared" ca="1" si="6"/>
        <v>8627.2800000000007</v>
      </c>
      <c r="L8" s="33">
        <f t="shared" ca="1" si="4"/>
        <v>1568.5455999999999</v>
      </c>
      <c r="M8" s="34">
        <f t="shared" ca="1" si="5"/>
        <v>79995.825599999996</v>
      </c>
    </row>
    <row r="9" spans="1:13" ht="15.75">
      <c r="A9" s="153"/>
      <c r="B9" s="33"/>
      <c r="C9" s="33"/>
      <c r="D9" s="33"/>
      <c r="E9" s="33"/>
      <c r="F9" s="34"/>
      <c r="G9" s="35"/>
      <c r="H9" s="36"/>
      <c r="I9" s="33"/>
      <c r="J9" s="33"/>
      <c r="K9" s="33"/>
      <c r="L9" s="33"/>
      <c r="M9" s="34"/>
    </row>
    <row r="10" spans="1:13" ht="15.75">
      <c r="A10" s="153" t="s">
        <v>66</v>
      </c>
      <c r="B10" s="33">
        <f>B6+1500</f>
        <v>73500</v>
      </c>
      <c r="C10" s="33">
        <v>500</v>
      </c>
      <c r="D10" s="33">
        <f t="shared" ca="1" si="0"/>
        <v>9022.7999999999993</v>
      </c>
      <c r="E10" s="33">
        <f t="shared" ca="1" si="1"/>
        <v>1640.4560000000001</v>
      </c>
      <c r="F10" s="34">
        <f t="shared" ca="1" si="2"/>
        <v>83663.256000000008</v>
      </c>
      <c r="G10" s="35"/>
      <c r="H10" s="36">
        <f t="shared" si="3"/>
        <v>73500</v>
      </c>
      <c r="I10" s="33">
        <v>500</v>
      </c>
      <c r="J10" s="33">
        <f>J6</f>
        <v>700</v>
      </c>
      <c r="K10" s="33">
        <f t="shared" ca="1" si="6"/>
        <v>8936.2800000000007</v>
      </c>
      <c r="L10" s="33">
        <f t="shared" ca="1" si="4"/>
        <v>1624.7256</v>
      </c>
      <c r="M10" s="34">
        <f t="shared" ca="1" si="5"/>
        <v>82861.005600000004</v>
      </c>
    </row>
    <row r="11" spans="1:13" ht="15.75">
      <c r="A11" s="153" t="s">
        <v>65</v>
      </c>
      <c r="B11" s="33">
        <f>B6+3000</f>
        <v>75000</v>
      </c>
      <c r="C11" s="33">
        <v>500</v>
      </c>
      <c r="D11" s="33">
        <f t="shared" ca="1" si="0"/>
        <v>9208.2000000000007</v>
      </c>
      <c r="E11" s="33">
        <f t="shared" ca="1" si="1"/>
        <v>1674.164</v>
      </c>
      <c r="F11" s="34">
        <f t="shared" ca="1" si="2"/>
        <v>85382.364000000001</v>
      </c>
      <c r="G11" s="35"/>
      <c r="H11" s="36">
        <f t="shared" si="3"/>
        <v>75000</v>
      </c>
      <c r="I11" s="33">
        <v>500</v>
      </c>
      <c r="J11" s="33">
        <f>J6</f>
        <v>700</v>
      </c>
      <c r="K11" s="33">
        <f t="shared" ca="1" si="6"/>
        <v>9121.68</v>
      </c>
      <c r="L11" s="33">
        <f t="shared" ca="1" si="4"/>
        <v>1658.4335999999998</v>
      </c>
      <c r="M11" s="34">
        <f t="shared" ca="1" si="5"/>
        <v>84580.113599999997</v>
      </c>
    </row>
    <row r="12" spans="1:13" ht="15.75">
      <c r="A12" s="153" t="s">
        <v>110</v>
      </c>
      <c r="B12" s="33">
        <f>B6+500</f>
        <v>72500</v>
      </c>
      <c r="C12" s="33">
        <v>500</v>
      </c>
      <c r="D12" s="33">
        <f t="shared" ca="1" si="0"/>
        <v>8899.2000000000007</v>
      </c>
      <c r="E12" s="33">
        <f t="shared" ca="1" si="1"/>
        <v>1617.9839999999999</v>
      </c>
      <c r="F12" s="34">
        <f t="shared" ca="1" si="2"/>
        <v>82517.183999999994</v>
      </c>
      <c r="G12" s="35"/>
      <c r="H12" s="36">
        <f t="shared" si="3"/>
        <v>72500</v>
      </c>
      <c r="I12" s="33">
        <v>500</v>
      </c>
      <c r="J12" s="33">
        <f>J6</f>
        <v>700</v>
      </c>
      <c r="K12" s="33">
        <f t="shared" ca="1" si="6"/>
        <v>8812.68</v>
      </c>
      <c r="L12" s="33">
        <f t="shared" ca="1" si="4"/>
        <v>1602.2536</v>
      </c>
      <c r="M12" s="34">
        <f t="shared" ca="1" si="5"/>
        <v>81714.933599999989</v>
      </c>
    </row>
    <row r="13" spans="1:13" ht="16.5" thickBot="1">
      <c r="A13" s="154" t="s">
        <v>103</v>
      </c>
      <c r="B13" s="52">
        <f>B6+300</f>
        <v>72300</v>
      </c>
      <c r="C13" s="52">
        <v>500</v>
      </c>
      <c r="D13" s="52">
        <f ca="1">(B13-C13)*$D$11</f>
        <v>8874.48</v>
      </c>
      <c r="E13" s="52">
        <f ca="1">(B13-C13+D13)*$E$11</f>
        <v>1613.4895999999999</v>
      </c>
      <c r="F13" s="112">
        <f ca="1">(B13-C13)+D13+E13</f>
        <v>82287.969599999997</v>
      </c>
      <c r="G13" s="13"/>
      <c r="H13" s="53">
        <f>H6+300</f>
        <v>72300</v>
      </c>
      <c r="I13" s="52">
        <v>500</v>
      </c>
      <c r="J13" s="52">
        <f>J6</f>
        <v>700</v>
      </c>
      <c r="K13" s="52">
        <f ca="1">(H13-I13-J13)*$D$11</f>
        <v>8787.9600000000009</v>
      </c>
      <c r="L13" s="52">
        <f ca="1">(H13-I13-J13+K13)*$E$11</f>
        <v>1597.7592000000002</v>
      </c>
      <c r="M13" s="112">
        <f ca="1">H13-I13-J13+K13+L13</f>
        <v>81485.719200000007</v>
      </c>
    </row>
    <row r="14" spans="1:13" ht="15.75">
      <c r="A14" s="54"/>
      <c r="B14" s="33"/>
      <c r="C14" s="33"/>
      <c r="D14" s="55"/>
      <c r="E14" s="55"/>
      <c r="F14" s="9"/>
      <c r="G14" s="13"/>
      <c r="H14" s="13"/>
      <c r="I14" s="13"/>
      <c r="J14" s="13"/>
      <c r="K14" s="13"/>
      <c r="L14" s="33"/>
      <c r="M14" s="19"/>
    </row>
    <row r="15" spans="1:13" ht="15.75">
      <c r="A15" s="56" t="s">
        <v>23</v>
      </c>
      <c r="B15" s="57"/>
      <c r="C15" s="57"/>
      <c r="D15" s="57"/>
      <c r="E15" s="57"/>
      <c r="F15" s="9"/>
      <c r="G15" s="9"/>
      <c r="H15" s="57"/>
      <c r="I15" s="57"/>
      <c r="J15" s="57"/>
      <c r="K15" s="33"/>
      <c r="L15" s="33"/>
      <c r="M15" s="13"/>
    </row>
    <row r="16" spans="1:13" ht="15.75">
      <c r="A16" s="58" t="s">
        <v>112</v>
      </c>
      <c r="B16" s="59"/>
      <c r="C16" s="59"/>
      <c r="D16" s="59"/>
      <c r="E16" s="59"/>
      <c r="F16" s="59"/>
      <c r="G16" s="59"/>
      <c r="H16" s="59"/>
      <c r="I16" s="59"/>
      <c r="J16" s="59"/>
      <c r="K16" s="1"/>
      <c r="L16" s="1"/>
      <c r="M16" s="1"/>
    </row>
    <row r="17" spans="1:13" ht="15.75">
      <c r="A17" s="60" t="s">
        <v>24</v>
      </c>
      <c r="B17" s="61"/>
      <c r="C17" s="61"/>
      <c r="D17" s="61"/>
      <c r="E17" s="61"/>
      <c r="F17" s="61"/>
      <c r="G17" s="61"/>
      <c r="H17" s="61"/>
      <c r="I17" s="61"/>
      <c r="J17" s="59"/>
      <c r="K17" s="1"/>
      <c r="L17" s="1" t="s">
        <v>96</v>
      </c>
      <c r="M17" s="1"/>
    </row>
    <row r="18" spans="1:13" ht="15.75">
      <c r="A18" s="62" t="s">
        <v>25</v>
      </c>
      <c r="B18" s="63"/>
      <c r="C18" s="63"/>
      <c r="D18" s="63"/>
      <c r="E18" s="63"/>
      <c r="F18" s="63"/>
      <c r="G18" s="63"/>
      <c r="H18" s="63"/>
      <c r="I18" s="63"/>
      <c r="J18" s="61"/>
      <c r="K18" s="64"/>
      <c r="L18" s="65"/>
      <c r="M18" s="65"/>
    </row>
    <row r="19" spans="1:13" ht="15.75">
      <c r="A19" s="62" t="s">
        <v>85</v>
      </c>
      <c r="B19" s="63"/>
      <c r="C19" s="85" t="s">
        <v>95</v>
      </c>
      <c r="D19" s="63"/>
      <c r="E19" s="63"/>
      <c r="F19" s="63"/>
      <c r="G19" s="63"/>
      <c r="H19" s="63"/>
      <c r="I19" s="63"/>
      <c r="J19" s="63"/>
      <c r="K19" s="65"/>
      <c r="L19" s="65"/>
      <c r="M19" s="65"/>
    </row>
    <row r="20" spans="1:13" ht="15.75">
      <c r="A20" s="62" t="s">
        <v>27</v>
      </c>
      <c r="B20" s="63"/>
      <c r="C20" s="63"/>
      <c r="D20" s="63"/>
      <c r="E20" s="63"/>
      <c r="F20" s="63"/>
      <c r="G20" s="63"/>
      <c r="H20" s="63"/>
      <c r="I20" s="63"/>
      <c r="J20" s="63"/>
      <c r="K20" s="65"/>
      <c r="L20" s="65"/>
      <c r="M20" s="65"/>
    </row>
    <row r="21" spans="1:13" ht="15.75">
      <c r="A21" s="62" t="s">
        <v>28</v>
      </c>
      <c r="B21" s="63"/>
      <c r="C21" s="63"/>
      <c r="D21" s="63"/>
      <c r="E21" s="63"/>
      <c r="F21" s="63"/>
      <c r="G21" s="63"/>
      <c r="H21" s="63"/>
      <c r="I21" s="63"/>
      <c r="J21" s="63"/>
      <c r="K21" s="65"/>
      <c r="L21" s="65"/>
      <c r="M21" s="65" t="s">
        <v>97</v>
      </c>
    </row>
    <row r="22" spans="1:13" ht="15.75">
      <c r="A22" s="62" t="s">
        <v>29</v>
      </c>
      <c r="B22" s="63"/>
      <c r="C22" s="63"/>
      <c r="D22" s="63"/>
      <c r="E22" s="63"/>
      <c r="F22" s="63"/>
      <c r="G22" s="63"/>
      <c r="H22" s="63"/>
      <c r="I22" s="63"/>
      <c r="J22" s="63"/>
      <c r="K22" s="65"/>
      <c r="L22" s="65"/>
      <c r="M22" s="65"/>
    </row>
    <row r="23" spans="1:13" ht="15.75">
      <c r="A23" s="60" t="s">
        <v>30</v>
      </c>
      <c r="B23" s="63"/>
      <c r="C23" s="63"/>
      <c r="D23" s="63"/>
      <c r="E23" s="63"/>
      <c r="F23" s="63"/>
      <c r="G23" s="63"/>
      <c r="H23" s="63"/>
      <c r="I23" s="63"/>
      <c r="J23" s="63"/>
      <c r="K23" s="65"/>
      <c r="L23" s="65"/>
      <c r="M23" s="65"/>
    </row>
    <row r="24" spans="1:13" ht="15">
      <c r="A24" s="66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ht="15">
      <c r="A25" s="67" t="s">
        <v>31</v>
      </c>
      <c r="B25" s="67"/>
      <c r="C25" s="67"/>
      <c r="D25" s="67"/>
      <c r="E25" s="67"/>
      <c r="F25" s="67"/>
      <c r="G25" s="67"/>
      <c r="H25" s="65"/>
      <c r="I25" s="114" t="s">
        <v>116</v>
      </c>
      <c r="J25" s="103"/>
      <c r="K25" s="103"/>
      <c r="L25" s="103"/>
      <c r="M25" s="103"/>
    </row>
    <row r="26" spans="1:13" ht="15.75">
      <c r="A26" s="30" t="s">
        <v>32</v>
      </c>
      <c r="B26" s="30" t="s">
        <v>33</v>
      </c>
      <c r="C26" s="30" t="s">
        <v>34</v>
      </c>
      <c r="D26" s="30" t="s">
        <v>35</v>
      </c>
      <c r="E26" s="30" t="s">
        <v>36</v>
      </c>
      <c r="F26" s="30" t="s">
        <v>37</v>
      </c>
      <c r="G26" s="30"/>
      <c r="H26" s="65"/>
      <c r="I26" s="158" t="s">
        <v>38</v>
      </c>
      <c r="J26" s="104"/>
      <c r="K26" s="157" t="s">
        <v>86</v>
      </c>
      <c r="L26" s="114" t="s">
        <v>39</v>
      </c>
      <c r="M26" s="114" t="s">
        <v>40</v>
      </c>
    </row>
    <row r="27" spans="1:13" ht="15.75">
      <c r="A27" s="68" t="s">
        <v>2</v>
      </c>
      <c r="B27" s="22">
        <v>0</v>
      </c>
      <c r="C27" s="22">
        <v>100</v>
      </c>
      <c r="D27" s="22">
        <v>200</v>
      </c>
      <c r="E27" s="22">
        <v>300</v>
      </c>
      <c r="F27" s="22">
        <v>400</v>
      </c>
      <c r="G27" s="22"/>
      <c r="H27" s="65"/>
      <c r="I27" s="109" t="s">
        <v>94</v>
      </c>
      <c r="J27" s="69"/>
      <c r="K27" s="69">
        <v>2113</v>
      </c>
      <c r="L27" s="70">
        <v>2538</v>
      </c>
      <c r="M27" s="70">
        <v>2193</v>
      </c>
    </row>
    <row r="28" spans="1:13" ht="15">
      <c r="A28" s="65"/>
      <c r="B28" s="65"/>
      <c r="C28" s="65"/>
      <c r="D28" s="65"/>
      <c r="E28" s="65"/>
      <c r="F28" s="65"/>
      <c r="G28" s="65"/>
      <c r="H28" s="65"/>
      <c r="I28" s="109" t="s">
        <v>42</v>
      </c>
      <c r="J28" s="69"/>
      <c r="K28" s="69">
        <v>1863</v>
      </c>
      <c r="L28" s="70">
        <v>1603</v>
      </c>
      <c r="M28" s="70">
        <v>1998</v>
      </c>
    </row>
    <row r="29" spans="1:13" ht="17.25" thickBot="1">
      <c r="A29" s="71" t="s">
        <v>113</v>
      </c>
      <c r="B29" s="72"/>
      <c r="C29" s="72"/>
      <c r="D29" s="72"/>
      <c r="E29" s="72"/>
      <c r="F29" s="72"/>
      <c r="G29" s="65"/>
      <c r="H29" s="65"/>
      <c r="I29" s="109" t="s">
        <v>43</v>
      </c>
      <c r="J29" s="69"/>
      <c r="K29" s="69">
        <v>1443</v>
      </c>
      <c r="L29" s="70">
        <v>1073</v>
      </c>
      <c r="M29" s="70">
        <v>1403</v>
      </c>
    </row>
    <row r="30" spans="1:13" ht="15.75" thickBot="1">
      <c r="A30" s="74"/>
      <c r="B30" s="75" t="s">
        <v>45</v>
      </c>
      <c r="C30" s="75" t="s">
        <v>46</v>
      </c>
      <c r="D30" s="75" t="s">
        <v>47</v>
      </c>
      <c r="E30" s="76"/>
      <c r="F30" s="76"/>
      <c r="G30" s="65"/>
      <c r="H30" s="65"/>
      <c r="I30" s="109" t="s">
        <v>44</v>
      </c>
      <c r="J30" s="69"/>
      <c r="K30" s="69" t="s">
        <v>71</v>
      </c>
      <c r="L30" s="73" t="s">
        <v>71</v>
      </c>
      <c r="M30" s="70" t="s">
        <v>71</v>
      </c>
    </row>
    <row r="31" spans="1:13" ht="15">
      <c r="A31" s="78" t="s">
        <v>49</v>
      </c>
      <c r="B31" s="75">
        <v>2000</v>
      </c>
      <c r="C31" s="75">
        <v>2000</v>
      </c>
      <c r="D31" s="75">
        <v>2000</v>
      </c>
      <c r="E31" s="76"/>
      <c r="F31" s="76"/>
      <c r="G31" s="65"/>
      <c r="H31" s="65"/>
      <c r="I31" s="109" t="s">
        <v>48</v>
      </c>
      <c r="J31" s="69"/>
      <c r="K31" s="69">
        <v>2503</v>
      </c>
      <c r="L31" s="77">
        <v>2238</v>
      </c>
      <c r="M31" s="77">
        <v>2448</v>
      </c>
    </row>
    <row r="32" spans="1:13" ht="15.75" thickBot="1">
      <c r="A32" s="79" t="s">
        <v>51</v>
      </c>
      <c r="B32" s="75">
        <v>2000</v>
      </c>
      <c r="C32" s="75">
        <v>2000</v>
      </c>
      <c r="D32" s="75">
        <v>2000</v>
      </c>
      <c r="E32" s="76"/>
      <c r="F32" s="76"/>
      <c r="G32" s="65"/>
      <c r="H32" s="65"/>
      <c r="I32" s="109" t="s">
        <v>84</v>
      </c>
      <c r="J32" s="69"/>
      <c r="K32" s="69">
        <v>1263</v>
      </c>
      <c r="L32" s="70">
        <v>1263</v>
      </c>
      <c r="M32" s="70">
        <v>865</v>
      </c>
    </row>
    <row r="33" spans="1:13" ht="15.75" thickBot="1">
      <c r="A33" s="79" t="s">
        <v>53</v>
      </c>
      <c r="B33" s="75">
        <v>1000</v>
      </c>
      <c r="C33" s="75">
        <v>1000</v>
      </c>
      <c r="D33" s="75">
        <v>1000</v>
      </c>
      <c r="E33" s="76"/>
      <c r="F33" s="76"/>
      <c r="G33" s="65"/>
      <c r="H33" s="65"/>
      <c r="I33" s="109" t="s">
        <v>50</v>
      </c>
      <c r="J33" s="69"/>
      <c r="K33" s="69">
        <v>1268</v>
      </c>
      <c r="L33" s="70">
        <v>868</v>
      </c>
      <c r="M33" s="70">
        <v>1283</v>
      </c>
    </row>
    <row r="34" spans="1:13" ht="15">
      <c r="A34" s="82" t="s">
        <v>55</v>
      </c>
      <c r="B34" s="83"/>
      <c r="C34" s="83"/>
      <c r="D34" s="83"/>
      <c r="E34" s="83"/>
      <c r="F34" s="83"/>
      <c r="G34" s="63"/>
      <c r="H34" s="65"/>
      <c r="I34" s="109" t="s">
        <v>52</v>
      </c>
      <c r="J34" s="69"/>
      <c r="K34" s="69">
        <v>763</v>
      </c>
      <c r="L34" s="73">
        <v>547</v>
      </c>
      <c r="M34" s="73">
        <v>798</v>
      </c>
    </row>
    <row r="35" spans="1:13" ht="15">
      <c r="A35" s="85"/>
      <c r="B35" s="85" t="s">
        <v>56</v>
      </c>
      <c r="C35" s="63"/>
      <c r="D35" s="63"/>
      <c r="E35" s="63"/>
      <c r="F35" s="63"/>
      <c r="G35" s="63"/>
      <c r="H35" s="65"/>
      <c r="I35" s="150" t="s">
        <v>87</v>
      </c>
      <c r="J35" s="150"/>
      <c r="K35" s="70">
        <v>2947</v>
      </c>
      <c r="L35" s="70">
        <v>3118</v>
      </c>
      <c r="M35" s="70">
        <v>3107</v>
      </c>
    </row>
    <row r="36" spans="1:13" ht="15">
      <c r="A36" s="19"/>
      <c r="B36" s="19"/>
      <c r="C36" s="19"/>
      <c r="D36" s="19"/>
      <c r="E36" s="19"/>
      <c r="F36" s="19"/>
      <c r="G36" s="19"/>
      <c r="H36" s="1"/>
      <c r="I36" s="109" t="s">
        <v>106</v>
      </c>
      <c r="J36" s="149"/>
      <c r="K36" s="70">
        <v>2963</v>
      </c>
      <c r="L36" s="70">
        <v>2963</v>
      </c>
      <c r="M36" s="70">
        <v>2963</v>
      </c>
    </row>
    <row r="37" spans="1:13" ht="16.5" thickBot="1">
      <c r="A37" s="86"/>
      <c r="B37" s="87"/>
      <c r="C37" s="87"/>
      <c r="D37" s="87"/>
      <c r="E37" s="87"/>
      <c r="F37" s="87"/>
      <c r="G37" s="83"/>
      <c r="H37" s="1"/>
      <c r="I37" s="109" t="s">
        <v>102</v>
      </c>
      <c r="J37" s="69"/>
      <c r="K37" s="69" t="s">
        <v>71</v>
      </c>
      <c r="L37" s="70">
        <v>1945</v>
      </c>
      <c r="M37" s="70">
        <v>2163</v>
      </c>
    </row>
    <row r="38" spans="1:13" ht="15">
      <c r="A38" s="140" t="s">
        <v>60</v>
      </c>
      <c r="B38" s="141"/>
      <c r="C38" s="141"/>
      <c r="D38" s="141"/>
      <c r="E38" s="135"/>
      <c r="F38" s="136"/>
      <c r="G38" s="135"/>
      <c r="H38" s="137"/>
      <c r="I38" s="107" t="s">
        <v>115</v>
      </c>
      <c r="J38" s="108"/>
      <c r="K38" s="69">
        <v>423</v>
      </c>
      <c r="L38" s="70">
        <v>610</v>
      </c>
      <c r="M38" s="70">
        <v>505</v>
      </c>
    </row>
    <row r="39" spans="1:13" ht="15">
      <c r="A39" s="142" t="s">
        <v>62</v>
      </c>
      <c r="B39" s="138" t="s">
        <v>63</v>
      </c>
      <c r="C39" s="138">
        <v>67.010000000000005</v>
      </c>
      <c r="D39" s="139"/>
      <c r="E39" s="120"/>
      <c r="F39" s="131"/>
      <c r="G39" s="186"/>
      <c r="H39" s="187"/>
      <c r="I39" s="132" t="s">
        <v>57</v>
      </c>
      <c r="J39" s="69"/>
      <c r="K39" s="69">
        <v>2971</v>
      </c>
      <c r="L39" s="70">
        <v>3061</v>
      </c>
      <c r="M39" s="88">
        <v>2942</v>
      </c>
    </row>
    <row r="40" spans="1:13" ht="15" customHeight="1">
      <c r="A40" s="92"/>
      <c r="B40" s="77"/>
      <c r="C40" s="143" t="s">
        <v>47</v>
      </c>
      <c r="D40" s="93" t="s">
        <v>65</v>
      </c>
      <c r="E40" s="91" t="s">
        <v>66</v>
      </c>
      <c r="F40" s="131">
        <v>67.11</v>
      </c>
      <c r="G40" s="188" t="s">
        <v>104</v>
      </c>
      <c r="H40" s="189"/>
      <c r="I40" s="132" t="s">
        <v>58</v>
      </c>
      <c r="J40" s="69"/>
      <c r="K40" s="69">
        <v>1461</v>
      </c>
      <c r="L40" s="70">
        <v>1106</v>
      </c>
      <c r="M40" s="70">
        <v>1411</v>
      </c>
    </row>
    <row r="41" spans="1:13" ht="15" customHeight="1">
      <c r="A41" s="203" t="s">
        <v>68</v>
      </c>
      <c r="B41" s="206" t="s">
        <v>69</v>
      </c>
      <c r="C41" s="181">
        <f>B6-5000</f>
        <v>67000</v>
      </c>
      <c r="D41" s="181">
        <f>B6-3500</f>
        <v>68500</v>
      </c>
      <c r="E41" s="181">
        <f>B6-3500</f>
        <v>68500</v>
      </c>
      <c r="F41" s="184">
        <f>B6-4500</f>
        <v>67500</v>
      </c>
      <c r="G41" s="190">
        <f>B6-4700</f>
        <v>67300</v>
      </c>
      <c r="H41" s="191"/>
      <c r="I41" s="132" t="s">
        <v>73</v>
      </c>
      <c r="J41" s="69"/>
      <c r="K41" s="69">
        <v>1538</v>
      </c>
      <c r="L41" s="88">
        <v>1158</v>
      </c>
      <c r="M41" s="70">
        <v>1528</v>
      </c>
    </row>
    <row r="42" spans="1:13" ht="15" customHeight="1">
      <c r="A42" s="204"/>
      <c r="B42" s="207"/>
      <c r="C42" s="182"/>
      <c r="D42" s="182"/>
      <c r="E42" s="182"/>
      <c r="F42" s="184"/>
      <c r="G42" s="192"/>
      <c r="H42" s="193"/>
      <c r="I42" s="132" t="s">
        <v>59</v>
      </c>
      <c r="J42" s="89"/>
      <c r="K42" s="69">
        <v>3713</v>
      </c>
      <c r="L42" s="88">
        <v>3363</v>
      </c>
      <c r="M42" s="70">
        <v>3811</v>
      </c>
    </row>
    <row r="43" spans="1:13" ht="15">
      <c r="A43" s="204"/>
      <c r="B43" s="207"/>
      <c r="C43" s="182"/>
      <c r="D43" s="182"/>
      <c r="E43" s="182"/>
      <c r="F43" s="184"/>
      <c r="G43" s="192"/>
      <c r="H43" s="193"/>
      <c r="I43" s="133" t="s">
        <v>61</v>
      </c>
      <c r="J43" s="69"/>
      <c r="K43" s="69">
        <v>1443</v>
      </c>
      <c r="L43" s="70">
        <v>1133</v>
      </c>
      <c r="M43" s="70">
        <v>1453</v>
      </c>
    </row>
    <row r="44" spans="1:13" ht="15.75" thickBot="1">
      <c r="A44" s="205"/>
      <c r="B44" s="208"/>
      <c r="C44" s="183"/>
      <c r="D44" s="183"/>
      <c r="E44" s="183"/>
      <c r="F44" s="185"/>
      <c r="G44" s="194"/>
      <c r="H44" s="195"/>
      <c r="I44" s="134" t="s">
        <v>64</v>
      </c>
      <c r="J44" s="106"/>
      <c r="K44" s="69">
        <v>2956</v>
      </c>
      <c r="L44" s="70">
        <v>2638</v>
      </c>
      <c r="M44" s="70">
        <v>2773</v>
      </c>
    </row>
    <row r="45" spans="1:13" ht="15">
      <c r="A45" s="65"/>
      <c r="B45" s="65"/>
      <c r="C45" s="65"/>
      <c r="D45" s="65"/>
      <c r="E45" s="65"/>
      <c r="F45" s="65"/>
      <c r="G45" s="9"/>
      <c r="H45" s="13"/>
      <c r="I45" s="132" t="s">
        <v>67</v>
      </c>
      <c r="J45" s="69"/>
      <c r="K45" s="69">
        <v>1483</v>
      </c>
      <c r="L45" s="88">
        <v>1173</v>
      </c>
      <c r="M45" s="88">
        <v>1533</v>
      </c>
    </row>
    <row r="46" spans="1:13" ht="15">
      <c r="A46" s="65"/>
      <c r="B46" s="65"/>
      <c r="C46" s="65"/>
      <c r="D46" s="65"/>
      <c r="E46" s="65"/>
      <c r="F46" s="65"/>
      <c r="G46" s="9"/>
      <c r="H46" s="13"/>
      <c r="I46" s="109" t="s">
        <v>105</v>
      </c>
      <c r="J46" s="69"/>
      <c r="K46" s="69">
        <v>2119</v>
      </c>
      <c r="L46" s="73">
        <v>1852</v>
      </c>
      <c r="M46" s="70">
        <v>2102</v>
      </c>
    </row>
    <row r="47" spans="1:13" ht="15">
      <c r="A47" s="65"/>
      <c r="B47" s="65"/>
      <c r="C47" s="65"/>
      <c r="D47" s="65"/>
      <c r="E47" s="65"/>
      <c r="F47" s="65"/>
      <c r="G47" s="9"/>
      <c r="H47" s="13"/>
      <c r="I47" s="105" t="s">
        <v>70</v>
      </c>
      <c r="J47" s="106"/>
      <c r="K47" s="69" t="s">
        <v>71</v>
      </c>
      <c r="L47" s="73">
        <v>2213</v>
      </c>
      <c r="M47" s="70" t="s">
        <v>71</v>
      </c>
    </row>
    <row r="48" spans="1:13" ht="15">
      <c r="A48" s="65"/>
      <c r="B48" s="65"/>
      <c r="C48" s="65"/>
      <c r="D48" s="65"/>
      <c r="E48" s="65"/>
      <c r="F48" s="65"/>
      <c r="G48" s="9"/>
      <c r="H48" s="13"/>
      <c r="I48" s="109" t="s">
        <v>81</v>
      </c>
      <c r="J48" s="69"/>
      <c r="K48" s="69">
        <v>2273</v>
      </c>
      <c r="L48" s="70">
        <v>2253</v>
      </c>
      <c r="M48" s="70">
        <v>2503</v>
      </c>
    </row>
    <row r="49" spans="1:13" ht="15">
      <c r="A49" s="1"/>
      <c r="B49" s="1"/>
      <c r="C49" s="1"/>
      <c r="D49" s="1"/>
      <c r="E49" s="1"/>
      <c r="F49" s="1"/>
      <c r="G49" s="1"/>
      <c r="H49" s="1"/>
      <c r="I49" s="105" t="s">
        <v>82</v>
      </c>
      <c r="J49" s="106"/>
      <c r="K49" s="69">
        <v>2213</v>
      </c>
      <c r="L49" s="70">
        <v>2213</v>
      </c>
      <c r="M49" s="70">
        <v>2188</v>
      </c>
    </row>
    <row r="50" spans="1:13" ht="15">
      <c r="A50" s="1"/>
      <c r="B50" s="1"/>
      <c r="C50" s="1"/>
      <c r="D50" s="1"/>
      <c r="E50" s="1"/>
      <c r="F50" s="65"/>
      <c r="G50" s="65"/>
      <c r="H50" s="65"/>
      <c r="I50" s="109" t="s">
        <v>74</v>
      </c>
      <c r="J50" s="69"/>
      <c r="K50" s="69">
        <v>743</v>
      </c>
      <c r="L50" s="70">
        <v>589</v>
      </c>
      <c r="M50" s="70">
        <v>808</v>
      </c>
    </row>
    <row r="51" spans="1:13" ht="15">
      <c r="A51" s="65"/>
      <c r="B51" s="65"/>
      <c r="C51" s="65"/>
      <c r="D51" s="65"/>
      <c r="E51" s="65"/>
      <c r="F51" s="65"/>
      <c r="G51" s="65"/>
      <c r="H51" s="65"/>
      <c r="I51" s="105" t="s">
        <v>75</v>
      </c>
      <c r="J51" s="106"/>
      <c r="K51" s="69">
        <v>2503</v>
      </c>
      <c r="L51" s="70">
        <v>2238</v>
      </c>
      <c r="M51" s="70">
        <v>2448</v>
      </c>
    </row>
    <row r="52" spans="1:13" ht="15">
      <c r="A52" s="65"/>
      <c r="B52" s="65"/>
      <c r="C52" s="65"/>
      <c r="D52" s="65"/>
      <c r="E52" s="65"/>
      <c r="F52" s="65"/>
      <c r="G52" s="65"/>
      <c r="H52" s="65"/>
      <c r="I52" s="109" t="s">
        <v>76</v>
      </c>
      <c r="J52" s="69"/>
      <c r="K52" s="69">
        <v>1218</v>
      </c>
      <c r="L52" s="70">
        <v>695</v>
      </c>
      <c r="M52" s="70">
        <v>1223</v>
      </c>
    </row>
    <row r="53" spans="1:13" ht="15">
      <c r="A53" s="65"/>
      <c r="B53" s="65"/>
      <c r="C53" s="65"/>
      <c r="D53" s="65"/>
      <c r="E53" s="65"/>
      <c r="F53" s="65"/>
      <c r="G53" s="65"/>
      <c r="H53" s="65"/>
      <c r="I53" s="105" t="s">
        <v>77</v>
      </c>
      <c r="J53" s="106"/>
      <c r="K53" s="69">
        <v>746</v>
      </c>
      <c r="L53" s="70">
        <v>569</v>
      </c>
      <c r="M53" s="70">
        <v>701</v>
      </c>
    </row>
    <row r="54" spans="1:13" ht="15">
      <c r="A54" s="63"/>
      <c r="B54" s="63"/>
      <c r="C54" s="63"/>
      <c r="D54" s="63"/>
      <c r="E54" s="63"/>
      <c r="F54" s="63"/>
      <c r="G54" s="63"/>
      <c r="H54" s="63"/>
      <c r="I54" s="109" t="s">
        <v>78</v>
      </c>
      <c r="J54" s="69"/>
      <c r="K54" s="69">
        <v>1448</v>
      </c>
      <c r="L54" s="70">
        <v>933</v>
      </c>
      <c r="M54" s="70">
        <v>1508</v>
      </c>
    </row>
    <row r="55" spans="1:13" ht="15">
      <c r="A55" s="63"/>
      <c r="B55" s="63"/>
      <c r="C55" s="63"/>
      <c r="D55" s="63"/>
      <c r="E55" s="63"/>
      <c r="F55" s="63"/>
      <c r="G55" s="63"/>
      <c r="H55" s="63"/>
      <c r="I55" s="107" t="s">
        <v>80</v>
      </c>
      <c r="J55" s="108"/>
      <c r="K55" s="69">
        <v>4273</v>
      </c>
      <c r="L55" s="70">
        <v>4338</v>
      </c>
      <c r="M55" s="70">
        <v>4113</v>
      </c>
    </row>
    <row r="56" spans="1:13" ht="14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ht="14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ht="14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ht="14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55" t="s">
        <v>93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56" t="s">
        <v>90</v>
      </c>
      <c r="B62" s="1"/>
      <c r="C62" s="1"/>
      <c r="D62" s="1"/>
      <c r="E62" s="1"/>
      <c r="F62" s="101"/>
      <c r="G62" s="101"/>
      <c r="H62" s="101"/>
      <c r="I62" s="196"/>
      <c r="J62" s="196"/>
      <c r="K62" s="102"/>
      <c r="L62" s="102"/>
      <c r="M62" s="102"/>
    </row>
    <row r="63" spans="1:13">
      <c r="A63" s="156" t="s">
        <v>107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56" t="s">
        <v>91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56" t="s">
        <v>92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</sheetData>
  <mergeCells count="12">
    <mergeCell ref="I62:J62"/>
    <mergeCell ref="A1:M1"/>
    <mergeCell ref="A2:M2"/>
    <mergeCell ref="A41:A44"/>
    <mergeCell ref="B41:B44"/>
    <mergeCell ref="C41:C44"/>
    <mergeCell ref="D41:D44"/>
    <mergeCell ref="E41:E44"/>
    <mergeCell ref="F41:F44"/>
    <mergeCell ref="G39:H39"/>
    <mergeCell ref="G40:H40"/>
    <mergeCell ref="G41:H44"/>
  </mergeCells>
  <pageMargins left="0.35" right="0.27" top="0.75" bottom="0.75" header="0.34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2"/>
  <sheetViews>
    <sheetView showGridLines="0" tabSelected="1" zoomScale="85" zoomScaleNormal="85" zoomScaleSheetLayoutView="65" workbookViewId="0">
      <selection activeCell="F34" sqref="F34"/>
    </sheetView>
  </sheetViews>
  <sheetFormatPr defaultRowHeight="12.75"/>
  <cols>
    <col min="1" max="1" width="22.28515625" style="1" customWidth="1"/>
    <col min="2" max="2" width="20.7109375" style="1" customWidth="1"/>
    <col min="3" max="3" width="11.5703125" style="1" customWidth="1"/>
    <col min="4" max="4" width="10.5703125" style="1" customWidth="1"/>
    <col min="5" max="5" width="10" style="1" customWidth="1"/>
    <col min="6" max="6" width="13.5703125" style="1" customWidth="1"/>
    <col min="7" max="7" width="3" style="1" customWidth="1"/>
    <col min="8" max="8" width="13.140625" style="1" customWidth="1"/>
    <col min="9" max="9" width="10.85546875" style="1" customWidth="1"/>
    <col min="10" max="11" width="10.140625" style="1" customWidth="1"/>
    <col min="12" max="12" width="13.85546875" style="1" customWidth="1"/>
    <col min="13" max="13" width="15" style="1" customWidth="1"/>
    <col min="14" max="14" width="2" style="1" customWidth="1"/>
    <col min="15" max="15" width="15.140625" style="1" customWidth="1"/>
    <col min="16" max="16" width="10.140625" style="1" customWidth="1"/>
    <col min="17" max="17" width="18.85546875" style="6" customWidth="1"/>
    <col min="18" max="18" width="15" style="1" customWidth="1"/>
    <col min="19" max="19" width="16.42578125" style="1" customWidth="1"/>
    <col min="20" max="20" width="16" style="1" customWidth="1"/>
    <col min="21" max="21" width="17" style="1" customWidth="1"/>
    <col min="22" max="22" width="16.42578125" style="1" customWidth="1"/>
    <col min="23" max="23" width="16" style="1" customWidth="1"/>
    <col min="24" max="24" width="15.85546875" style="1" customWidth="1"/>
    <col min="25" max="16384" width="9.140625" style="1"/>
  </cols>
  <sheetData>
    <row r="1" spans="1:26" ht="67.5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</row>
    <row r="2" spans="1:26" ht="22.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 t="s">
        <v>0</v>
      </c>
    </row>
    <row r="3" spans="1:26" ht="24" customHeight="1">
      <c r="A3" s="210" t="s">
        <v>100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</row>
    <row r="4" spans="1:26" ht="20.25">
      <c r="A4" s="210" t="s">
        <v>83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Z4" s="1" t="s">
        <v>99</v>
      </c>
    </row>
    <row r="5" spans="1:26" ht="30" customHeight="1">
      <c r="A5" s="211" t="s">
        <v>117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</row>
    <row r="6" spans="1:26" ht="18" customHeight="1" thickBo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X6" s="7"/>
    </row>
    <row r="7" spans="1:26" ht="30" customHeight="1">
      <c r="A7" s="197" t="s">
        <v>118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9"/>
      <c r="N7" s="8"/>
      <c r="O7" s="171" t="s">
        <v>119</v>
      </c>
      <c r="P7" s="172"/>
      <c r="Q7" s="172"/>
      <c r="R7" s="172"/>
      <c r="S7" s="172"/>
      <c r="T7" s="172"/>
      <c r="U7" s="172"/>
      <c r="V7" s="172"/>
      <c r="W7" s="172"/>
      <c r="X7" s="173"/>
      <c r="Z7" s="1" t="s">
        <v>98</v>
      </c>
    </row>
    <row r="8" spans="1:26" ht="24.75" customHeight="1">
      <c r="A8" s="200" t="s">
        <v>114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2"/>
      <c r="N8" s="9"/>
      <c r="O8" s="165"/>
      <c r="P8" s="166"/>
      <c r="Q8" s="166"/>
      <c r="R8" s="168" t="s">
        <v>4</v>
      </c>
      <c r="S8" s="168"/>
      <c r="T8" s="168"/>
      <c r="U8" s="168"/>
      <c r="V8" s="168"/>
      <c r="W8" s="168" t="s">
        <v>5</v>
      </c>
      <c r="X8" s="179"/>
    </row>
    <row r="9" spans="1:26" ht="23.25" customHeight="1" thickBot="1">
      <c r="A9" s="10"/>
      <c r="B9" s="11"/>
      <c r="C9" s="11" t="s">
        <v>1</v>
      </c>
      <c r="D9" s="11" t="s">
        <v>2</v>
      </c>
      <c r="E9" s="11"/>
      <c r="F9" s="12"/>
      <c r="G9" s="13"/>
      <c r="H9" s="14"/>
      <c r="I9" s="11"/>
      <c r="J9" s="11" t="s">
        <v>3</v>
      </c>
      <c r="K9" s="11"/>
      <c r="L9" s="11"/>
      <c r="M9" s="12"/>
      <c r="O9" s="165"/>
      <c r="P9" s="166"/>
      <c r="Q9" s="166"/>
      <c r="R9" s="176" t="s">
        <v>108</v>
      </c>
      <c r="S9" s="178" t="s">
        <v>109</v>
      </c>
      <c r="T9" s="178" t="s">
        <v>65</v>
      </c>
      <c r="U9" s="178" t="s">
        <v>66</v>
      </c>
      <c r="V9" s="178" t="s">
        <v>103</v>
      </c>
      <c r="W9" s="176" t="s">
        <v>111</v>
      </c>
      <c r="X9" s="174" t="s">
        <v>110</v>
      </c>
    </row>
    <row r="10" spans="1:26" ht="15.75" customHeight="1">
      <c r="A10" s="16" t="s">
        <v>6</v>
      </c>
      <c r="B10" s="17" t="s">
        <v>7</v>
      </c>
      <c r="C10" s="18" t="s">
        <v>8</v>
      </c>
      <c r="D10" s="19" t="s">
        <v>9</v>
      </c>
      <c r="E10" s="18" t="s">
        <v>10</v>
      </c>
      <c r="F10" s="20" t="s">
        <v>11</v>
      </c>
      <c r="G10" s="18"/>
      <c r="H10" s="21" t="s">
        <v>7</v>
      </c>
      <c r="I10" s="19" t="s">
        <v>8</v>
      </c>
      <c r="J10" s="18" t="s">
        <v>12</v>
      </c>
      <c r="K10" s="19" t="s">
        <v>9</v>
      </c>
      <c r="L10" s="18" t="s">
        <v>10</v>
      </c>
      <c r="M10" s="20" t="s">
        <v>11</v>
      </c>
      <c r="O10" s="165"/>
      <c r="P10" s="166"/>
      <c r="Q10" s="166"/>
      <c r="R10" s="177"/>
      <c r="S10" s="178"/>
      <c r="T10" s="178"/>
      <c r="U10" s="178"/>
      <c r="V10" s="178"/>
      <c r="W10" s="177"/>
      <c r="X10" s="175"/>
    </row>
    <row r="11" spans="1:26" ht="16.5" customHeight="1" thickBot="1">
      <c r="A11" s="23"/>
      <c r="B11" s="24" t="s">
        <v>13</v>
      </c>
      <c r="C11" s="25" t="s">
        <v>14</v>
      </c>
      <c r="D11" s="26">
        <v>0.1236</v>
      </c>
      <c r="E11" s="26">
        <v>0.02</v>
      </c>
      <c r="F11" s="27" t="s">
        <v>15</v>
      </c>
      <c r="G11" s="18"/>
      <c r="H11" s="28" t="s">
        <v>13</v>
      </c>
      <c r="I11" s="29" t="s">
        <v>14</v>
      </c>
      <c r="J11" s="25" t="s">
        <v>16</v>
      </c>
      <c r="K11" s="26">
        <v>0.1236</v>
      </c>
      <c r="L11" s="26">
        <f>E11</f>
        <v>0.02</v>
      </c>
      <c r="M11" s="27" t="s">
        <v>15</v>
      </c>
      <c r="O11" s="163" t="s">
        <v>17</v>
      </c>
      <c r="P11" s="169" t="s">
        <v>18</v>
      </c>
      <c r="Q11" s="30" t="s">
        <v>13</v>
      </c>
      <c r="R11" s="31">
        <v>73393</v>
      </c>
      <c r="S11" s="31">
        <f>R11+500</f>
        <v>73893</v>
      </c>
      <c r="T11" s="31">
        <f>R11+3000</f>
        <v>76393</v>
      </c>
      <c r="U11" s="31">
        <f>R11+1500</f>
        <v>74893</v>
      </c>
      <c r="V11" s="31">
        <f>R11+300</f>
        <v>73693</v>
      </c>
      <c r="W11" s="31">
        <f>R11-1000</f>
        <v>72393</v>
      </c>
      <c r="X11" s="32">
        <f>R11+500</f>
        <v>73893</v>
      </c>
    </row>
    <row r="12" spans="1:26" ht="15.75">
      <c r="A12" s="152" t="s">
        <v>108</v>
      </c>
      <c r="B12" s="110">
        <v>72000</v>
      </c>
      <c r="C12" s="110">
        <v>500</v>
      </c>
      <c r="D12" s="110">
        <f t="shared" ref="D12:D18" si="0">(B12-C12)*$D$11</f>
        <v>8837.4</v>
      </c>
      <c r="E12" s="110">
        <f t="shared" ref="E12:E18" si="1">(B12-C12+D12)*$E$11</f>
        <v>1606.7479999999998</v>
      </c>
      <c r="F12" s="111">
        <f t="shared" ref="F12:F18" si="2">(B12-C12)+D12+E12</f>
        <v>81944.148000000001</v>
      </c>
      <c r="G12" s="35"/>
      <c r="H12" s="113">
        <f t="shared" ref="H12:H18" si="3">B12</f>
        <v>72000</v>
      </c>
      <c r="I12" s="110">
        <v>500</v>
      </c>
      <c r="J12" s="110">
        <v>700</v>
      </c>
      <c r="K12" s="110">
        <f>(H12-I12-J12)*$D$11</f>
        <v>8750.8799999999992</v>
      </c>
      <c r="L12" s="110">
        <f t="shared" ref="L12:L18" si="4">(H12-I12-J12+K12)*$E$11</f>
        <v>1591.0176000000001</v>
      </c>
      <c r="M12" s="111">
        <f t="shared" ref="M12:M18" si="5">H12-I12-J12+K12+L12</f>
        <v>81141.897600000011</v>
      </c>
      <c r="O12" s="163"/>
      <c r="P12" s="169"/>
      <c r="Q12" s="37" t="s">
        <v>101</v>
      </c>
      <c r="R12" s="38">
        <f t="shared" ref="R12:X12" si="6">SUM(R11*12.36%)</f>
        <v>9071.3747999999996</v>
      </c>
      <c r="S12" s="38">
        <f t="shared" si="6"/>
        <v>9133.1747999999989</v>
      </c>
      <c r="T12" s="38">
        <f t="shared" si="6"/>
        <v>9442.1747999999989</v>
      </c>
      <c r="U12" s="38">
        <f t="shared" si="6"/>
        <v>9256.7747999999992</v>
      </c>
      <c r="V12" s="38">
        <f t="shared" si="6"/>
        <v>9108.4547999999995</v>
      </c>
      <c r="W12" s="38">
        <f t="shared" si="6"/>
        <v>8947.7747999999992</v>
      </c>
      <c r="X12" s="151">
        <f t="shared" si="6"/>
        <v>9133.1747999999989</v>
      </c>
    </row>
    <row r="13" spans="1:26" ht="15.75">
      <c r="A13" s="153" t="s">
        <v>109</v>
      </c>
      <c r="B13" s="33">
        <f>B12+500</f>
        <v>72500</v>
      </c>
      <c r="C13" s="33">
        <v>500</v>
      </c>
      <c r="D13" s="33">
        <f t="shared" si="0"/>
        <v>8899.2000000000007</v>
      </c>
      <c r="E13" s="33">
        <f t="shared" si="1"/>
        <v>1617.9839999999999</v>
      </c>
      <c r="F13" s="34">
        <f t="shared" si="2"/>
        <v>82517.183999999994</v>
      </c>
      <c r="G13" s="35"/>
      <c r="H13" s="36">
        <f t="shared" si="3"/>
        <v>72500</v>
      </c>
      <c r="I13" s="33">
        <v>500</v>
      </c>
      <c r="J13" s="33">
        <f>J12</f>
        <v>700</v>
      </c>
      <c r="K13" s="33">
        <f t="shared" ref="K13:K18" si="7">(H13-I13-J13)*$D$11</f>
        <v>8812.68</v>
      </c>
      <c r="L13" s="33">
        <f t="shared" si="4"/>
        <v>1602.2536</v>
      </c>
      <c r="M13" s="34">
        <f t="shared" si="5"/>
        <v>81714.933599999989</v>
      </c>
      <c r="O13" s="163"/>
      <c r="P13" s="169"/>
      <c r="Q13" s="37" t="s">
        <v>19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40">
        <v>0</v>
      </c>
    </row>
    <row r="14" spans="1:26" ht="15.75">
      <c r="A14" s="153" t="s">
        <v>111</v>
      </c>
      <c r="B14" s="33">
        <f>B12-1000</f>
        <v>71000</v>
      </c>
      <c r="C14" s="33">
        <v>500</v>
      </c>
      <c r="D14" s="33">
        <f t="shared" si="0"/>
        <v>8713.7999999999993</v>
      </c>
      <c r="E14" s="33">
        <f t="shared" si="1"/>
        <v>1584.2760000000001</v>
      </c>
      <c r="F14" s="34">
        <f t="shared" si="2"/>
        <v>80798.076000000001</v>
      </c>
      <c r="G14" s="35"/>
      <c r="H14" s="36">
        <f t="shared" si="3"/>
        <v>71000</v>
      </c>
      <c r="I14" s="33">
        <v>500</v>
      </c>
      <c r="J14" s="33">
        <f>J12</f>
        <v>700</v>
      </c>
      <c r="K14" s="33">
        <f t="shared" si="7"/>
        <v>8627.2800000000007</v>
      </c>
      <c r="L14" s="33">
        <f t="shared" si="4"/>
        <v>1568.5455999999999</v>
      </c>
      <c r="M14" s="34">
        <f t="shared" si="5"/>
        <v>79995.825599999996</v>
      </c>
      <c r="O14" s="163"/>
      <c r="P14" s="169"/>
      <c r="Q14" s="30" t="s">
        <v>20</v>
      </c>
      <c r="R14" s="41">
        <f t="shared" ref="R14:X14" si="8">R11+R12</f>
        <v>82464.374800000005</v>
      </c>
      <c r="S14" s="41">
        <f t="shared" si="8"/>
        <v>83026.174799999993</v>
      </c>
      <c r="T14" s="41">
        <f t="shared" si="8"/>
        <v>85835.174799999993</v>
      </c>
      <c r="U14" s="41">
        <f t="shared" si="8"/>
        <v>84149.774799999999</v>
      </c>
      <c r="V14" s="41">
        <f t="shared" si="8"/>
        <v>82801.454800000007</v>
      </c>
      <c r="W14" s="41">
        <f t="shared" si="8"/>
        <v>81340.774799999999</v>
      </c>
      <c r="X14" s="42">
        <f t="shared" si="8"/>
        <v>83026.174799999993</v>
      </c>
    </row>
    <row r="15" spans="1:26" ht="15.75">
      <c r="A15" s="153"/>
      <c r="B15" s="33"/>
      <c r="C15" s="33"/>
      <c r="D15" s="33"/>
      <c r="E15" s="33"/>
      <c r="F15" s="34"/>
      <c r="G15" s="35"/>
      <c r="H15" s="36"/>
      <c r="I15" s="33"/>
      <c r="J15" s="33"/>
      <c r="K15" s="33"/>
      <c r="L15" s="33"/>
      <c r="M15" s="34"/>
      <c r="O15" s="163"/>
      <c r="P15" s="169" t="s">
        <v>3</v>
      </c>
      <c r="Q15" s="37" t="s">
        <v>21</v>
      </c>
      <c r="R15" s="38">
        <v>700</v>
      </c>
      <c r="S15" s="38">
        <f t="shared" ref="S15:X15" si="9">R15</f>
        <v>700</v>
      </c>
      <c r="T15" s="38">
        <f t="shared" si="9"/>
        <v>700</v>
      </c>
      <c r="U15" s="38">
        <f t="shared" si="9"/>
        <v>700</v>
      </c>
      <c r="V15" s="38">
        <f t="shared" si="9"/>
        <v>700</v>
      </c>
      <c r="W15" s="38">
        <f t="shared" si="9"/>
        <v>700</v>
      </c>
      <c r="X15" s="151">
        <f t="shared" si="9"/>
        <v>700</v>
      </c>
    </row>
    <row r="16" spans="1:26" ht="16.5" thickBot="1">
      <c r="A16" s="153" t="s">
        <v>66</v>
      </c>
      <c r="B16" s="33">
        <f>B12+1500</f>
        <v>73500</v>
      </c>
      <c r="C16" s="33">
        <v>500</v>
      </c>
      <c r="D16" s="33">
        <f t="shared" si="0"/>
        <v>9022.7999999999993</v>
      </c>
      <c r="E16" s="33">
        <f t="shared" si="1"/>
        <v>1640.4560000000001</v>
      </c>
      <c r="F16" s="34">
        <f t="shared" si="2"/>
        <v>83663.256000000008</v>
      </c>
      <c r="G16" s="35"/>
      <c r="H16" s="36">
        <f t="shared" si="3"/>
        <v>73500</v>
      </c>
      <c r="I16" s="33">
        <v>500</v>
      </c>
      <c r="J16" s="33">
        <f>J12</f>
        <v>700</v>
      </c>
      <c r="K16" s="33">
        <f t="shared" si="7"/>
        <v>8936.2800000000007</v>
      </c>
      <c r="L16" s="33">
        <f t="shared" si="4"/>
        <v>1624.7256</v>
      </c>
      <c r="M16" s="34">
        <f t="shared" si="5"/>
        <v>82861.005600000004</v>
      </c>
      <c r="O16" s="164"/>
      <c r="P16" s="170"/>
      <c r="Q16" s="43" t="s">
        <v>20</v>
      </c>
      <c r="R16" s="44">
        <f t="shared" ref="R16:X16" si="10">R14-R15</f>
        <v>81764.374800000005</v>
      </c>
      <c r="S16" s="44">
        <f t="shared" si="10"/>
        <v>82326.174799999993</v>
      </c>
      <c r="T16" s="44">
        <f t="shared" si="10"/>
        <v>85135.174799999993</v>
      </c>
      <c r="U16" s="44">
        <f t="shared" si="10"/>
        <v>83449.774799999999</v>
      </c>
      <c r="V16" s="44">
        <f t="shared" si="10"/>
        <v>82101.454800000007</v>
      </c>
      <c r="W16" s="44">
        <f t="shared" si="10"/>
        <v>80640.774799999999</v>
      </c>
      <c r="X16" s="45">
        <f t="shared" si="10"/>
        <v>82326.174799999993</v>
      </c>
    </row>
    <row r="17" spans="1:24" ht="16.5" thickBot="1">
      <c r="A17" s="153" t="s">
        <v>65</v>
      </c>
      <c r="B17" s="33">
        <f>B12+3000</f>
        <v>75000</v>
      </c>
      <c r="C17" s="33">
        <v>500</v>
      </c>
      <c r="D17" s="33">
        <f t="shared" si="0"/>
        <v>9208.2000000000007</v>
      </c>
      <c r="E17" s="33">
        <f t="shared" si="1"/>
        <v>1674.164</v>
      </c>
      <c r="F17" s="34">
        <f t="shared" si="2"/>
        <v>85382.364000000001</v>
      </c>
      <c r="G17" s="35"/>
      <c r="H17" s="36">
        <f t="shared" si="3"/>
        <v>75000</v>
      </c>
      <c r="I17" s="33">
        <v>500</v>
      </c>
      <c r="J17" s="33">
        <f>J12</f>
        <v>700</v>
      </c>
      <c r="K17" s="33">
        <f t="shared" si="7"/>
        <v>9121.68</v>
      </c>
      <c r="L17" s="33">
        <f t="shared" si="4"/>
        <v>1658.4335999999998</v>
      </c>
      <c r="M17" s="34">
        <f t="shared" si="5"/>
        <v>84580.113599999997</v>
      </c>
      <c r="O17" s="144"/>
      <c r="P17" s="46"/>
      <c r="Q17" s="47"/>
      <c r="R17" s="48"/>
      <c r="S17" s="48"/>
      <c r="T17" s="48"/>
      <c r="U17" s="48"/>
      <c r="V17" s="48"/>
      <c r="W17" s="48"/>
      <c r="X17" s="48"/>
    </row>
    <row r="18" spans="1:24" ht="15.75">
      <c r="A18" s="153" t="s">
        <v>110</v>
      </c>
      <c r="B18" s="33">
        <f>B12+500</f>
        <v>72500</v>
      </c>
      <c r="C18" s="33">
        <v>500</v>
      </c>
      <c r="D18" s="33">
        <f t="shared" si="0"/>
        <v>8899.2000000000007</v>
      </c>
      <c r="E18" s="33">
        <f t="shared" si="1"/>
        <v>1617.9839999999999</v>
      </c>
      <c r="F18" s="34">
        <f t="shared" si="2"/>
        <v>82517.183999999994</v>
      </c>
      <c r="G18" s="35"/>
      <c r="H18" s="36">
        <f t="shared" si="3"/>
        <v>72500</v>
      </c>
      <c r="I18" s="33">
        <v>500</v>
      </c>
      <c r="J18" s="33">
        <f>J12</f>
        <v>700</v>
      </c>
      <c r="K18" s="33">
        <f t="shared" si="7"/>
        <v>8812.68</v>
      </c>
      <c r="L18" s="33">
        <f t="shared" si="4"/>
        <v>1602.2536</v>
      </c>
      <c r="M18" s="34">
        <f t="shared" si="5"/>
        <v>81714.933599999989</v>
      </c>
      <c r="O18" s="162" t="s">
        <v>22</v>
      </c>
      <c r="P18" s="180" t="s">
        <v>18</v>
      </c>
      <c r="Q18" s="49" t="s">
        <v>13</v>
      </c>
      <c r="R18" s="50">
        <f>R11-65</f>
        <v>73328</v>
      </c>
      <c r="S18" s="50">
        <f>R18+500</f>
        <v>73828</v>
      </c>
      <c r="T18" s="50">
        <f>R18+3000</f>
        <v>76328</v>
      </c>
      <c r="U18" s="50">
        <f>R18+1500</f>
        <v>74828</v>
      </c>
      <c r="V18" s="50">
        <f>R18+300</f>
        <v>73628</v>
      </c>
      <c r="W18" s="50">
        <f>R18-1000</f>
        <v>72328</v>
      </c>
      <c r="X18" s="51">
        <f>R18+500</f>
        <v>73828</v>
      </c>
    </row>
    <row r="19" spans="1:24" ht="16.5" thickBot="1">
      <c r="A19" s="154" t="s">
        <v>103</v>
      </c>
      <c r="B19" s="52">
        <f>B12+300</f>
        <v>72300</v>
      </c>
      <c r="C19" s="52">
        <v>500</v>
      </c>
      <c r="D19" s="52">
        <f>(B19-C19)*$D$11</f>
        <v>8874.48</v>
      </c>
      <c r="E19" s="52">
        <f>(B19-C19+D19)*$E$11</f>
        <v>1613.4895999999999</v>
      </c>
      <c r="F19" s="112">
        <f>(B19-C19)+D19+E19</f>
        <v>82287.969599999997</v>
      </c>
      <c r="G19" s="13"/>
      <c r="H19" s="53">
        <f>H12+300</f>
        <v>72300</v>
      </c>
      <c r="I19" s="52">
        <v>500</v>
      </c>
      <c r="J19" s="52">
        <f>J12</f>
        <v>700</v>
      </c>
      <c r="K19" s="52">
        <f>(H19-I19-J19)*$D$11</f>
        <v>8787.9600000000009</v>
      </c>
      <c r="L19" s="52">
        <f>(H19-I19-J19+K19)*$E$11</f>
        <v>1597.7592000000002</v>
      </c>
      <c r="M19" s="112">
        <f>H19-I19-J19+K19+L19</f>
        <v>81485.719200000007</v>
      </c>
      <c r="O19" s="163"/>
      <c r="P19" s="169"/>
      <c r="Q19" s="37" t="s">
        <v>101</v>
      </c>
      <c r="R19" s="38">
        <f t="shared" ref="R19:X19" si="11">SUM(R18*12.36%)</f>
        <v>9063.3407999999999</v>
      </c>
      <c r="S19" s="38">
        <f t="shared" si="11"/>
        <v>9125.1407999999992</v>
      </c>
      <c r="T19" s="38">
        <f t="shared" si="11"/>
        <v>9434.1407999999992</v>
      </c>
      <c r="U19" s="38">
        <f t="shared" si="11"/>
        <v>9248.7407999999996</v>
      </c>
      <c r="V19" s="38">
        <f t="shared" si="11"/>
        <v>9100.4207999999999</v>
      </c>
      <c r="W19" s="38">
        <f t="shared" si="11"/>
        <v>8939.7407999999996</v>
      </c>
      <c r="X19" s="38">
        <f t="shared" si="11"/>
        <v>9125.1407999999992</v>
      </c>
    </row>
    <row r="20" spans="1:24" ht="15.75">
      <c r="A20" s="54"/>
      <c r="B20" s="33"/>
      <c r="C20" s="33"/>
      <c r="D20" s="55"/>
      <c r="E20" s="55"/>
      <c r="F20" s="9"/>
      <c r="G20" s="13"/>
      <c r="H20" s="13"/>
      <c r="I20" s="13"/>
      <c r="J20" s="13"/>
      <c r="K20" s="13"/>
      <c r="L20" s="33"/>
      <c r="M20" s="19"/>
      <c r="O20" s="163"/>
      <c r="P20" s="169"/>
      <c r="Q20" s="37" t="s">
        <v>19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40">
        <v>0</v>
      </c>
    </row>
    <row r="21" spans="1:24" ht="15.75">
      <c r="A21" s="56" t="s">
        <v>23</v>
      </c>
      <c r="B21" s="57"/>
      <c r="C21" s="57"/>
      <c r="D21" s="57"/>
      <c r="E21" s="57"/>
      <c r="F21" s="9"/>
      <c r="G21" s="9"/>
      <c r="H21" s="57"/>
      <c r="I21" s="57"/>
      <c r="J21" s="57"/>
      <c r="K21" s="33"/>
      <c r="L21" s="33"/>
      <c r="M21" s="13"/>
      <c r="O21" s="163"/>
      <c r="P21" s="169"/>
      <c r="Q21" s="30" t="s">
        <v>20</v>
      </c>
      <c r="R21" s="41">
        <f t="shared" ref="R21:X21" si="12">R18+R19</f>
        <v>82391.340800000005</v>
      </c>
      <c r="S21" s="41">
        <f t="shared" si="12"/>
        <v>82953.140799999994</v>
      </c>
      <c r="T21" s="41">
        <f t="shared" si="12"/>
        <v>85762.140799999994</v>
      </c>
      <c r="U21" s="41">
        <f t="shared" si="12"/>
        <v>84076.7408</v>
      </c>
      <c r="V21" s="41">
        <f t="shared" si="12"/>
        <v>82728.420799999993</v>
      </c>
      <c r="W21" s="41">
        <f t="shared" si="12"/>
        <v>81267.7408</v>
      </c>
      <c r="X21" s="42">
        <f t="shared" si="12"/>
        <v>82953.140799999994</v>
      </c>
    </row>
    <row r="22" spans="1:24" ht="15.75">
      <c r="A22" s="58" t="s">
        <v>112</v>
      </c>
      <c r="B22" s="59"/>
      <c r="C22" s="59"/>
      <c r="D22" s="59"/>
      <c r="E22" s="59"/>
      <c r="F22" s="59"/>
      <c r="G22" s="59"/>
      <c r="H22" s="59"/>
      <c r="I22" s="59"/>
      <c r="J22" s="59"/>
      <c r="O22" s="163"/>
      <c r="P22" s="169" t="s">
        <v>3</v>
      </c>
      <c r="Q22" s="37" t="s">
        <v>21</v>
      </c>
      <c r="R22" s="38">
        <f>R15</f>
        <v>700</v>
      </c>
      <c r="S22" s="38">
        <f t="shared" ref="S22:X22" si="13">S15</f>
        <v>700</v>
      </c>
      <c r="T22" s="38">
        <f t="shared" si="13"/>
        <v>700</v>
      </c>
      <c r="U22" s="38">
        <f t="shared" si="13"/>
        <v>700</v>
      </c>
      <c r="V22" s="38">
        <f t="shared" si="13"/>
        <v>700</v>
      </c>
      <c r="W22" s="38">
        <f t="shared" si="13"/>
        <v>700</v>
      </c>
      <c r="X22" s="38">
        <f t="shared" si="13"/>
        <v>700</v>
      </c>
    </row>
    <row r="23" spans="1:24" ht="16.5" thickBot="1">
      <c r="A23" s="60" t="s">
        <v>24</v>
      </c>
      <c r="B23" s="61"/>
      <c r="C23" s="61"/>
      <c r="D23" s="61"/>
      <c r="E23" s="61"/>
      <c r="F23" s="61"/>
      <c r="G23" s="61"/>
      <c r="H23" s="61"/>
      <c r="I23" s="61"/>
      <c r="J23" s="59"/>
      <c r="L23" s="1" t="s">
        <v>96</v>
      </c>
      <c r="O23" s="164"/>
      <c r="P23" s="170"/>
      <c r="Q23" s="43" t="s">
        <v>20</v>
      </c>
      <c r="R23" s="44">
        <f t="shared" ref="R23:X23" si="14">R21-R22</f>
        <v>81691.340800000005</v>
      </c>
      <c r="S23" s="44">
        <f t="shared" si="14"/>
        <v>82253.140799999994</v>
      </c>
      <c r="T23" s="44">
        <f t="shared" si="14"/>
        <v>85062.140799999994</v>
      </c>
      <c r="U23" s="44">
        <f t="shared" si="14"/>
        <v>83376.7408</v>
      </c>
      <c r="V23" s="44">
        <f t="shared" si="14"/>
        <v>82028.420799999993</v>
      </c>
      <c r="W23" s="44">
        <f t="shared" si="14"/>
        <v>80567.7408</v>
      </c>
      <c r="X23" s="45">
        <f t="shared" si="14"/>
        <v>82253.140799999994</v>
      </c>
    </row>
    <row r="24" spans="1:24" ht="16.5" thickBot="1">
      <c r="A24" s="62" t="s">
        <v>25</v>
      </c>
      <c r="B24" s="63"/>
      <c r="C24" s="63"/>
      <c r="D24" s="63"/>
      <c r="E24" s="63"/>
      <c r="F24" s="63"/>
      <c r="G24" s="63"/>
      <c r="H24" s="63"/>
      <c r="I24" s="63"/>
      <c r="J24" s="61"/>
      <c r="K24" s="64"/>
      <c r="L24" s="65"/>
      <c r="M24" s="65"/>
      <c r="O24" s="145"/>
      <c r="P24" s="15"/>
      <c r="Q24" s="55"/>
      <c r="R24" s="15"/>
      <c r="S24" s="15"/>
      <c r="T24" s="15"/>
      <c r="U24" s="15"/>
      <c r="V24" s="15"/>
      <c r="W24" s="15"/>
      <c r="X24" s="15"/>
    </row>
    <row r="25" spans="1:24" ht="15.75">
      <c r="A25" s="62" t="s">
        <v>85</v>
      </c>
      <c r="B25" s="63"/>
      <c r="C25" s="85" t="s">
        <v>95</v>
      </c>
      <c r="D25" s="63"/>
      <c r="E25" s="63"/>
      <c r="F25" s="63"/>
      <c r="G25" s="63"/>
      <c r="H25" s="63"/>
      <c r="I25" s="63"/>
      <c r="J25" s="63"/>
      <c r="K25" s="65"/>
      <c r="L25" s="65"/>
      <c r="M25" s="65"/>
      <c r="O25" s="162" t="s">
        <v>26</v>
      </c>
      <c r="P25" s="167" t="s">
        <v>18</v>
      </c>
      <c r="Q25" s="49" t="s">
        <v>13</v>
      </c>
      <c r="R25" s="50">
        <f>R11+101</f>
        <v>73494</v>
      </c>
      <c r="S25" s="50">
        <f>R25+500</f>
        <v>73994</v>
      </c>
      <c r="T25" s="50">
        <f>R25+3000</f>
        <v>76494</v>
      </c>
      <c r="U25" s="50">
        <f>R25+1500</f>
        <v>74994</v>
      </c>
      <c r="V25" s="50">
        <f>R25+300</f>
        <v>73794</v>
      </c>
      <c r="W25" s="50">
        <f>R25-1000</f>
        <v>72494</v>
      </c>
      <c r="X25" s="51">
        <f>R25+500</f>
        <v>73994</v>
      </c>
    </row>
    <row r="26" spans="1:24" ht="15.75">
      <c r="A26" s="62" t="s">
        <v>27</v>
      </c>
      <c r="B26" s="63"/>
      <c r="C26" s="63"/>
      <c r="D26" s="63"/>
      <c r="E26" s="63"/>
      <c r="F26" s="63"/>
      <c r="G26" s="63"/>
      <c r="H26" s="63"/>
      <c r="I26" s="63"/>
      <c r="J26" s="63"/>
      <c r="K26" s="65"/>
      <c r="L26" s="65"/>
      <c r="M26" s="65"/>
      <c r="O26" s="163"/>
      <c r="P26" s="168"/>
      <c r="Q26" s="37" t="s">
        <v>101</v>
      </c>
      <c r="R26" s="38">
        <f t="shared" ref="R26:X26" si="15">SUM(R25*12.36%)</f>
        <v>9083.8583999999992</v>
      </c>
      <c r="S26" s="38">
        <f t="shared" si="15"/>
        <v>9145.6583999999984</v>
      </c>
      <c r="T26" s="38">
        <f t="shared" si="15"/>
        <v>9454.6583999999984</v>
      </c>
      <c r="U26" s="38">
        <f t="shared" si="15"/>
        <v>9269.2583999999988</v>
      </c>
      <c r="V26" s="38">
        <f t="shared" si="15"/>
        <v>9120.9383999999991</v>
      </c>
      <c r="W26" s="38">
        <f t="shared" si="15"/>
        <v>8960.2583999999988</v>
      </c>
      <c r="X26" s="38">
        <f t="shared" si="15"/>
        <v>9145.6583999999984</v>
      </c>
    </row>
    <row r="27" spans="1:24" ht="15.75">
      <c r="A27" s="62" t="s">
        <v>28</v>
      </c>
      <c r="B27" s="63"/>
      <c r="C27" s="63"/>
      <c r="D27" s="63"/>
      <c r="E27" s="63"/>
      <c r="F27" s="63"/>
      <c r="G27" s="63"/>
      <c r="H27" s="63"/>
      <c r="I27" s="63"/>
      <c r="J27" s="63"/>
      <c r="K27" s="65"/>
      <c r="L27" s="65"/>
      <c r="M27" s="65" t="s">
        <v>97</v>
      </c>
      <c r="O27" s="163"/>
      <c r="P27" s="168"/>
      <c r="Q27" s="37" t="s">
        <v>19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40">
        <v>0</v>
      </c>
    </row>
    <row r="28" spans="1:24" ht="15.75">
      <c r="A28" s="62" t="s">
        <v>29</v>
      </c>
      <c r="B28" s="63"/>
      <c r="C28" s="63"/>
      <c r="D28" s="63"/>
      <c r="E28" s="63"/>
      <c r="F28" s="63"/>
      <c r="G28" s="63"/>
      <c r="H28" s="63"/>
      <c r="I28" s="63"/>
      <c r="J28" s="63"/>
      <c r="K28" s="65"/>
      <c r="L28" s="65"/>
      <c r="M28" s="65"/>
      <c r="O28" s="163"/>
      <c r="P28" s="168"/>
      <c r="Q28" s="30" t="s">
        <v>20</v>
      </c>
      <c r="R28" s="41">
        <f t="shared" ref="R28:X28" si="16">R25+R26</f>
        <v>82577.858399999997</v>
      </c>
      <c r="S28" s="41">
        <f t="shared" si="16"/>
        <v>83139.6584</v>
      </c>
      <c r="T28" s="41">
        <f t="shared" si="16"/>
        <v>85948.6584</v>
      </c>
      <c r="U28" s="41">
        <f t="shared" si="16"/>
        <v>84263.258399999992</v>
      </c>
      <c r="V28" s="41">
        <f t="shared" si="16"/>
        <v>82914.938399999999</v>
      </c>
      <c r="W28" s="41">
        <f t="shared" si="16"/>
        <v>81454.258399999992</v>
      </c>
      <c r="X28" s="42">
        <f t="shared" si="16"/>
        <v>83139.6584</v>
      </c>
    </row>
    <row r="29" spans="1:24" ht="15.75">
      <c r="A29" s="60" t="s">
        <v>30</v>
      </c>
      <c r="B29" s="63"/>
      <c r="C29" s="63"/>
      <c r="D29" s="63"/>
      <c r="E29" s="63"/>
      <c r="F29" s="63"/>
      <c r="G29" s="63"/>
      <c r="H29" s="63"/>
      <c r="I29" s="63"/>
      <c r="J29" s="63"/>
      <c r="K29" s="65"/>
      <c r="L29" s="65"/>
      <c r="M29" s="65"/>
      <c r="O29" s="163"/>
      <c r="P29" s="169" t="s">
        <v>3</v>
      </c>
      <c r="Q29" s="37" t="s">
        <v>21</v>
      </c>
      <c r="R29" s="38">
        <f>R15</f>
        <v>700</v>
      </c>
      <c r="S29" s="38">
        <f t="shared" ref="S29:X29" si="17">S15</f>
        <v>700</v>
      </c>
      <c r="T29" s="38">
        <f t="shared" si="17"/>
        <v>700</v>
      </c>
      <c r="U29" s="38">
        <f t="shared" si="17"/>
        <v>700</v>
      </c>
      <c r="V29" s="38">
        <f t="shared" si="17"/>
        <v>700</v>
      </c>
      <c r="W29" s="38">
        <f t="shared" si="17"/>
        <v>700</v>
      </c>
      <c r="X29" s="38">
        <f t="shared" si="17"/>
        <v>700</v>
      </c>
    </row>
    <row r="30" spans="1:24" ht="16.5" thickBot="1">
      <c r="A30" s="66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O30" s="164"/>
      <c r="P30" s="170"/>
      <c r="Q30" s="43" t="s">
        <v>20</v>
      </c>
      <c r="R30" s="44">
        <f t="shared" ref="R30:X30" si="18">R28-R29</f>
        <v>81877.858399999997</v>
      </c>
      <c r="S30" s="44">
        <f t="shared" si="18"/>
        <v>82439.6584</v>
      </c>
      <c r="T30" s="44">
        <f t="shared" si="18"/>
        <v>85248.6584</v>
      </c>
      <c r="U30" s="44">
        <f t="shared" si="18"/>
        <v>83563.258399999992</v>
      </c>
      <c r="V30" s="44">
        <f t="shared" si="18"/>
        <v>82214.938399999999</v>
      </c>
      <c r="W30" s="44">
        <f t="shared" si="18"/>
        <v>80754.258399999992</v>
      </c>
      <c r="X30" s="45">
        <f t="shared" si="18"/>
        <v>82439.6584</v>
      </c>
    </row>
    <row r="31" spans="1:24" ht="16.5" thickBot="1">
      <c r="A31" s="67" t="s">
        <v>31</v>
      </c>
      <c r="B31" s="67"/>
      <c r="C31" s="67"/>
      <c r="D31" s="67"/>
      <c r="E31" s="67"/>
      <c r="F31" s="67"/>
      <c r="G31" s="67"/>
      <c r="H31" s="65"/>
      <c r="I31" s="114" t="s">
        <v>116</v>
      </c>
      <c r="J31" s="103"/>
      <c r="K31" s="103"/>
      <c r="L31" s="103"/>
      <c r="M31" s="103"/>
      <c r="O31" s="145"/>
      <c r="P31" s="15"/>
      <c r="Q31" s="55"/>
      <c r="R31" s="15"/>
      <c r="S31" s="15"/>
      <c r="T31" s="15"/>
      <c r="U31" s="15"/>
      <c r="V31" s="15"/>
      <c r="W31" s="15"/>
      <c r="X31" s="15"/>
    </row>
    <row r="32" spans="1:24" ht="15.75">
      <c r="A32" s="30" t="s">
        <v>32</v>
      </c>
      <c r="B32" s="30" t="s">
        <v>33</v>
      </c>
      <c r="C32" s="30" t="s">
        <v>34</v>
      </c>
      <c r="D32" s="30" t="s">
        <v>35</v>
      </c>
      <c r="E32" s="30" t="s">
        <v>36</v>
      </c>
      <c r="F32" s="30" t="s">
        <v>37</v>
      </c>
      <c r="G32" s="30"/>
      <c r="H32" s="65"/>
      <c r="I32" s="158" t="s">
        <v>38</v>
      </c>
      <c r="J32" s="104"/>
      <c r="K32" s="157" t="s">
        <v>86</v>
      </c>
      <c r="L32" s="114" t="s">
        <v>39</v>
      </c>
      <c r="M32" s="114" t="s">
        <v>40</v>
      </c>
      <c r="O32" s="162" t="s">
        <v>41</v>
      </c>
      <c r="P32" s="180" t="s">
        <v>18</v>
      </c>
      <c r="Q32" s="49" t="s">
        <v>13</v>
      </c>
      <c r="R32" s="50">
        <f>R11+798</f>
        <v>74191</v>
      </c>
      <c r="S32" s="50">
        <f>R32+500</f>
        <v>74691</v>
      </c>
      <c r="T32" s="50">
        <f>R32+3000</f>
        <v>77191</v>
      </c>
      <c r="U32" s="50">
        <f>R32+1500</f>
        <v>75691</v>
      </c>
      <c r="V32" s="50">
        <f>R32+300</f>
        <v>74491</v>
      </c>
      <c r="W32" s="50">
        <f>R32-1000</f>
        <v>73191</v>
      </c>
      <c r="X32" s="51">
        <f>R32+500</f>
        <v>74691</v>
      </c>
    </row>
    <row r="33" spans="1:24" ht="15.75">
      <c r="A33" s="68" t="s">
        <v>2</v>
      </c>
      <c r="B33" s="22">
        <v>0</v>
      </c>
      <c r="C33" s="22">
        <v>100</v>
      </c>
      <c r="D33" s="22">
        <v>200</v>
      </c>
      <c r="E33" s="22">
        <v>300</v>
      </c>
      <c r="F33" s="22">
        <v>400</v>
      </c>
      <c r="G33" s="22"/>
      <c r="H33" s="65"/>
      <c r="I33" s="109" t="s">
        <v>94</v>
      </c>
      <c r="J33" s="69"/>
      <c r="K33" s="69">
        <v>2113</v>
      </c>
      <c r="L33" s="70">
        <v>2538</v>
      </c>
      <c r="M33" s="70">
        <v>2193</v>
      </c>
      <c r="O33" s="163"/>
      <c r="P33" s="169"/>
      <c r="Q33" s="37" t="s">
        <v>101</v>
      </c>
      <c r="R33" s="38">
        <f t="shared" ref="R33:X33" si="19">SUM(R32*12.36%)</f>
        <v>9170.007599999999</v>
      </c>
      <c r="S33" s="38">
        <f t="shared" si="19"/>
        <v>9231.8075999999983</v>
      </c>
      <c r="T33" s="38">
        <f t="shared" si="19"/>
        <v>9540.8075999999983</v>
      </c>
      <c r="U33" s="38">
        <f t="shared" si="19"/>
        <v>9355.4075999999986</v>
      </c>
      <c r="V33" s="38">
        <f t="shared" si="19"/>
        <v>9207.0875999999989</v>
      </c>
      <c r="W33" s="38">
        <f t="shared" si="19"/>
        <v>9046.4075999999986</v>
      </c>
      <c r="X33" s="38">
        <f t="shared" si="19"/>
        <v>9231.8075999999983</v>
      </c>
    </row>
    <row r="34" spans="1:24" ht="15.75">
      <c r="A34" s="65"/>
      <c r="B34" s="65"/>
      <c r="C34" s="65"/>
      <c r="D34" s="65"/>
      <c r="E34" s="65"/>
      <c r="F34" s="65"/>
      <c r="G34" s="65"/>
      <c r="H34" s="65"/>
      <c r="I34" s="109" t="s">
        <v>42</v>
      </c>
      <c r="J34" s="69"/>
      <c r="K34" s="69">
        <v>1863</v>
      </c>
      <c r="L34" s="70">
        <v>1603</v>
      </c>
      <c r="M34" s="70">
        <v>1998</v>
      </c>
      <c r="O34" s="163"/>
      <c r="P34" s="169"/>
      <c r="Q34" s="37" t="s">
        <v>19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40">
        <v>0</v>
      </c>
    </row>
    <row r="35" spans="1:24" ht="17.25" thickBot="1">
      <c r="A35" s="71" t="s">
        <v>113</v>
      </c>
      <c r="B35" s="72"/>
      <c r="C35" s="72"/>
      <c r="D35" s="72"/>
      <c r="E35" s="72"/>
      <c r="F35" s="72"/>
      <c r="G35" s="65"/>
      <c r="H35" s="65"/>
      <c r="I35" s="109" t="s">
        <v>43</v>
      </c>
      <c r="J35" s="69"/>
      <c r="K35" s="69">
        <v>1443</v>
      </c>
      <c r="L35" s="70">
        <v>1073</v>
      </c>
      <c r="M35" s="70">
        <v>1403</v>
      </c>
      <c r="O35" s="163"/>
      <c r="P35" s="169"/>
      <c r="Q35" s="30" t="s">
        <v>20</v>
      </c>
      <c r="R35" s="41">
        <f t="shared" ref="R35:X35" si="20">R32+R33</f>
        <v>83361.007599999997</v>
      </c>
      <c r="S35" s="41">
        <f t="shared" si="20"/>
        <v>83922.8076</v>
      </c>
      <c r="T35" s="41">
        <f t="shared" si="20"/>
        <v>86731.8076</v>
      </c>
      <c r="U35" s="41">
        <f t="shared" si="20"/>
        <v>85046.407600000006</v>
      </c>
      <c r="V35" s="41">
        <f t="shared" si="20"/>
        <v>83698.087599999999</v>
      </c>
      <c r="W35" s="41">
        <f t="shared" si="20"/>
        <v>82237.407600000006</v>
      </c>
      <c r="X35" s="42">
        <f t="shared" si="20"/>
        <v>83922.8076</v>
      </c>
    </row>
    <row r="36" spans="1:24" s="65" customFormat="1" ht="16.5" thickBot="1">
      <c r="A36" s="74"/>
      <c r="B36" s="75" t="s">
        <v>45</v>
      </c>
      <c r="C36" s="75" t="s">
        <v>46</v>
      </c>
      <c r="D36" s="75" t="s">
        <v>47</v>
      </c>
      <c r="E36" s="76"/>
      <c r="F36" s="76"/>
      <c r="I36" s="109" t="s">
        <v>44</v>
      </c>
      <c r="J36" s="69"/>
      <c r="K36" s="69" t="s">
        <v>71</v>
      </c>
      <c r="L36" s="73" t="s">
        <v>71</v>
      </c>
      <c r="M36" s="70" t="s">
        <v>71</v>
      </c>
      <c r="O36" s="163"/>
      <c r="P36" s="169" t="s">
        <v>3</v>
      </c>
      <c r="Q36" s="37" t="s">
        <v>21</v>
      </c>
      <c r="R36" s="38">
        <f>R15</f>
        <v>700</v>
      </c>
      <c r="S36" s="38">
        <f t="shared" ref="S36:X36" si="21">S15</f>
        <v>700</v>
      </c>
      <c r="T36" s="38">
        <f t="shared" si="21"/>
        <v>700</v>
      </c>
      <c r="U36" s="38">
        <f t="shared" si="21"/>
        <v>700</v>
      </c>
      <c r="V36" s="38">
        <f t="shared" si="21"/>
        <v>700</v>
      </c>
      <c r="W36" s="38">
        <f t="shared" si="21"/>
        <v>700</v>
      </c>
      <c r="X36" s="38">
        <f t="shared" si="21"/>
        <v>700</v>
      </c>
    </row>
    <row r="37" spans="1:24" s="65" customFormat="1" ht="16.5" customHeight="1" thickBot="1">
      <c r="A37" s="78" t="s">
        <v>49</v>
      </c>
      <c r="B37" s="75">
        <v>2000</v>
      </c>
      <c r="C37" s="75">
        <v>2000</v>
      </c>
      <c r="D37" s="75">
        <v>2000</v>
      </c>
      <c r="E37" s="76"/>
      <c r="F37" s="76"/>
      <c r="I37" s="109" t="s">
        <v>48</v>
      </c>
      <c r="J37" s="69"/>
      <c r="K37" s="69">
        <v>2503</v>
      </c>
      <c r="L37" s="77">
        <v>2238</v>
      </c>
      <c r="M37" s="77">
        <v>2448</v>
      </c>
      <c r="O37" s="164"/>
      <c r="P37" s="170"/>
      <c r="Q37" s="43" t="s">
        <v>20</v>
      </c>
      <c r="R37" s="44">
        <f t="shared" ref="R37:X37" si="22">R35-R36</f>
        <v>82661.007599999997</v>
      </c>
      <c r="S37" s="44">
        <f t="shared" si="22"/>
        <v>83222.8076</v>
      </c>
      <c r="T37" s="44">
        <f t="shared" si="22"/>
        <v>86031.8076</v>
      </c>
      <c r="U37" s="44">
        <f t="shared" si="22"/>
        <v>84346.407600000006</v>
      </c>
      <c r="V37" s="44">
        <f t="shared" si="22"/>
        <v>82998.087599999999</v>
      </c>
      <c r="W37" s="44">
        <f t="shared" si="22"/>
        <v>81537.407600000006</v>
      </c>
      <c r="X37" s="45">
        <f t="shared" si="22"/>
        <v>83222.8076</v>
      </c>
    </row>
    <row r="38" spans="1:24" s="65" customFormat="1" ht="16.5" thickBot="1">
      <c r="A38" s="79" t="s">
        <v>51</v>
      </c>
      <c r="B38" s="75">
        <v>2000</v>
      </c>
      <c r="C38" s="75">
        <v>2000</v>
      </c>
      <c r="D38" s="75">
        <v>2000</v>
      </c>
      <c r="E38" s="76"/>
      <c r="F38" s="76"/>
      <c r="I38" s="109" t="s">
        <v>84</v>
      </c>
      <c r="J38" s="69"/>
      <c r="K38" s="69">
        <v>1263</v>
      </c>
      <c r="L38" s="70">
        <v>1263</v>
      </c>
      <c r="M38" s="70">
        <v>865</v>
      </c>
      <c r="O38" s="144"/>
      <c r="P38" s="46"/>
      <c r="Q38" s="47"/>
      <c r="R38" s="80"/>
      <c r="S38" s="80"/>
      <c r="T38" s="80"/>
      <c r="U38" s="80"/>
      <c r="V38" s="80"/>
      <c r="W38" s="80"/>
      <c r="X38" s="80"/>
    </row>
    <row r="39" spans="1:24" s="65" customFormat="1" ht="18" customHeight="1" thickBot="1">
      <c r="A39" s="79" t="s">
        <v>53</v>
      </c>
      <c r="B39" s="75">
        <v>1000</v>
      </c>
      <c r="C39" s="75">
        <v>1000</v>
      </c>
      <c r="D39" s="75">
        <v>1000</v>
      </c>
      <c r="E39" s="76"/>
      <c r="F39" s="76"/>
      <c r="I39" s="109" t="s">
        <v>50</v>
      </c>
      <c r="J39" s="69"/>
      <c r="K39" s="69">
        <v>1268</v>
      </c>
      <c r="L39" s="70">
        <v>868</v>
      </c>
      <c r="M39" s="70">
        <v>1283</v>
      </c>
      <c r="O39" s="159" t="s">
        <v>54</v>
      </c>
      <c r="P39" s="81" t="s">
        <v>18</v>
      </c>
      <c r="Q39" s="49" t="s">
        <v>13</v>
      </c>
      <c r="R39" s="50">
        <f>R11-23</f>
        <v>73370</v>
      </c>
      <c r="S39" s="50">
        <f>R39+500</f>
        <v>73870</v>
      </c>
      <c r="T39" s="50">
        <f>R39+3000</f>
        <v>76370</v>
      </c>
      <c r="U39" s="50">
        <f>R39+1500</f>
        <v>74870</v>
      </c>
      <c r="V39" s="50">
        <f>R39+300</f>
        <v>73670</v>
      </c>
      <c r="W39" s="50">
        <f>R39-1000</f>
        <v>72370</v>
      </c>
      <c r="X39" s="51">
        <f>R39+500</f>
        <v>73870</v>
      </c>
    </row>
    <row r="40" spans="1:24" s="65" customFormat="1" ht="16.5" customHeight="1">
      <c r="A40" s="82" t="s">
        <v>55</v>
      </c>
      <c r="B40" s="83"/>
      <c r="C40" s="83"/>
      <c r="D40" s="83"/>
      <c r="E40" s="83"/>
      <c r="F40" s="83"/>
      <c r="G40" s="63"/>
      <c r="I40" s="109" t="s">
        <v>52</v>
      </c>
      <c r="J40" s="69"/>
      <c r="K40" s="69">
        <v>763</v>
      </c>
      <c r="L40" s="73">
        <v>547</v>
      </c>
      <c r="M40" s="73">
        <v>798</v>
      </c>
      <c r="O40" s="160"/>
      <c r="P40" s="84"/>
      <c r="Q40" s="37" t="s">
        <v>101</v>
      </c>
      <c r="R40" s="38">
        <f t="shared" ref="R40:X40" si="23">SUM(R39*12.36%)</f>
        <v>9068.5319999999992</v>
      </c>
      <c r="S40" s="38">
        <f t="shared" si="23"/>
        <v>9130.3319999999985</v>
      </c>
      <c r="T40" s="38">
        <f t="shared" si="23"/>
        <v>9439.3319999999985</v>
      </c>
      <c r="U40" s="38">
        <f t="shared" si="23"/>
        <v>9253.9319999999989</v>
      </c>
      <c r="V40" s="38">
        <f t="shared" si="23"/>
        <v>9105.6119999999992</v>
      </c>
      <c r="W40" s="38">
        <f t="shared" si="23"/>
        <v>8944.9319999999989</v>
      </c>
      <c r="X40" s="38">
        <f t="shared" si="23"/>
        <v>9130.3319999999985</v>
      </c>
    </row>
    <row r="41" spans="1:24" s="65" customFormat="1" ht="16.5" customHeight="1">
      <c r="A41" s="85"/>
      <c r="B41" s="85" t="s">
        <v>56</v>
      </c>
      <c r="C41" s="63"/>
      <c r="D41" s="63"/>
      <c r="E41" s="63"/>
      <c r="F41" s="63"/>
      <c r="G41" s="63"/>
      <c r="I41" s="150" t="s">
        <v>87</v>
      </c>
      <c r="J41" s="150"/>
      <c r="K41" s="70">
        <v>2947</v>
      </c>
      <c r="L41" s="70">
        <v>3118</v>
      </c>
      <c r="M41" s="70">
        <v>3107</v>
      </c>
      <c r="O41" s="160"/>
      <c r="P41" s="84"/>
      <c r="Q41" s="37" t="s">
        <v>19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40">
        <v>0</v>
      </c>
    </row>
    <row r="42" spans="1:24" s="65" customFormat="1" ht="16.5" customHeight="1">
      <c r="A42" s="19"/>
      <c r="B42" s="19"/>
      <c r="C42" s="19"/>
      <c r="D42" s="19"/>
      <c r="E42" s="19"/>
      <c r="F42" s="19"/>
      <c r="G42" s="19"/>
      <c r="H42" s="1"/>
      <c r="I42" s="109" t="s">
        <v>106</v>
      </c>
      <c r="J42" s="149"/>
      <c r="K42" s="70">
        <v>2963</v>
      </c>
      <c r="L42" s="70">
        <v>2963</v>
      </c>
      <c r="M42" s="70">
        <v>2963</v>
      </c>
      <c r="O42" s="160"/>
      <c r="P42" s="84"/>
      <c r="Q42" s="30" t="s">
        <v>20</v>
      </c>
      <c r="R42" s="41">
        <f t="shared" ref="R42:X42" si="24">R39+R40</f>
        <v>82438.532000000007</v>
      </c>
      <c r="S42" s="41">
        <f t="shared" si="24"/>
        <v>83000.331999999995</v>
      </c>
      <c r="T42" s="41">
        <f t="shared" si="24"/>
        <v>85809.331999999995</v>
      </c>
      <c r="U42" s="41">
        <f t="shared" si="24"/>
        <v>84123.932000000001</v>
      </c>
      <c r="V42" s="41">
        <f t="shared" si="24"/>
        <v>82775.611999999994</v>
      </c>
      <c r="W42" s="41">
        <f t="shared" si="24"/>
        <v>81314.932000000001</v>
      </c>
      <c r="X42" s="42">
        <f t="shared" si="24"/>
        <v>83000.331999999995</v>
      </c>
    </row>
    <row r="43" spans="1:24" s="65" customFormat="1" ht="15.75" customHeight="1" thickBot="1">
      <c r="A43" s="86"/>
      <c r="B43" s="87"/>
      <c r="C43" s="87"/>
      <c r="D43" s="87"/>
      <c r="E43" s="87"/>
      <c r="F43" s="87"/>
      <c r="G43" s="83"/>
      <c r="H43" s="1"/>
      <c r="I43" s="109" t="s">
        <v>102</v>
      </c>
      <c r="J43" s="69"/>
      <c r="K43" s="69" t="s">
        <v>71</v>
      </c>
      <c r="L43" s="70">
        <v>1945</v>
      </c>
      <c r="M43" s="70">
        <v>2163</v>
      </c>
      <c r="O43" s="160"/>
      <c r="P43" s="84" t="s">
        <v>3</v>
      </c>
      <c r="Q43" s="37" t="s">
        <v>21</v>
      </c>
      <c r="R43" s="38">
        <f>R15</f>
        <v>700</v>
      </c>
      <c r="S43" s="38">
        <f t="shared" ref="S43:X43" si="25">S15</f>
        <v>700</v>
      </c>
      <c r="T43" s="38">
        <f t="shared" si="25"/>
        <v>700</v>
      </c>
      <c r="U43" s="38">
        <f t="shared" si="25"/>
        <v>700</v>
      </c>
      <c r="V43" s="38">
        <f t="shared" si="25"/>
        <v>700</v>
      </c>
      <c r="W43" s="38">
        <f t="shared" si="25"/>
        <v>700</v>
      </c>
      <c r="X43" s="38">
        <f t="shared" si="25"/>
        <v>700</v>
      </c>
    </row>
    <row r="44" spans="1:24" s="65" customFormat="1" ht="15.75" customHeight="1" thickBot="1">
      <c r="A44" s="140" t="s">
        <v>60</v>
      </c>
      <c r="B44" s="141"/>
      <c r="C44" s="141"/>
      <c r="D44" s="141"/>
      <c r="E44" s="135"/>
      <c r="F44" s="136"/>
      <c r="G44" s="135"/>
      <c r="H44" s="137"/>
      <c r="I44" s="107" t="s">
        <v>115</v>
      </c>
      <c r="J44" s="108"/>
      <c r="K44" s="69">
        <v>423</v>
      </c>
      <c r="L44" s="70">
        <v>610</v>
      </c>
      <c r="M44" s="70">
        <v>505</v>
      </c>
      <c r="O44" s="161"/>
      <c r="P44" s="90"/>
      <c r="Q44" s="43" t="s">
        <v>20</v>
      </c>
      <c r="R44" s="44">
        <f t="shared" ref="R44:X44" si="26">R42-R43</f>
        <v>81738.532000000007</v>
      </c>
      <c r="S44" s="44">
        <f t="shared" si="26"/>
        <v>82300.331999999995</v>
      </c>
      <c r="T44" s="44">
        <f t="shared" si="26"/>
        <v>85109.331999999995</v>
      </c>
      <c r="U44" s="44">
        <f t="shared" si="26"/>
        <v>83423.932000000001</v>
      </c>
      <c r="V44" s="44">
        <f t="shared" si="26"/>
        <v>82075.611999999994</v>
      </c>
      <c r="W44" s="44">
        <f t="shared" si="26"/>
        <v>80614.932000000001</v>
      </c>
      <c r="X44" s="45">
        <f t="shared" si="26"/>
        <v>82300.331999999995</v>
      </c>
    </row>
    <row r="45" spans="1:24" s="65" customFormat="1" ht="15" customHeight="1" thickBot="1">
      <c r="A45" s="142" t="s">
        <v>62</v>
      </c>
      <c r="B45" s="138" t="s">
        <v>63</v>
      </c>
      <c r="C45" s="138">
        <v>67.010000000000005</v>
      </c>
      <c r="D45" s="139"/>
      <c r="E45" s="120"/>
      <c r="F45" s="131"/>
      <c r="G45" s="186"/>
      <c r="H45" s="187"/>
      <c r="I45" s="132" t="s">
        <v>57</v>
      </c>
      <c r="J45" s="69"/>
      <c r="K45" s="69">
        <v>2971</v>
      </c>
      <c r="L45" s="70">
        <v>3061</v>
      </c>
      <c r="M45" s="88">
        <v>2942</v>
      </c>
      <c r="O45" s="146"/>
      <c r="P45" s="94"/>
      <c r="Q45" s="47"/>
      <c r="R45" s="95"/>
      <c r="S45" s="95"/>
      <c r="T45" s="95"/>
      <c r="U45" s="95"/>
      <c r="V45" s="95"/>
      <c r="W45" s="95"/>
      <c r="X45" s="95"/>
    </row>
    <row r="46" spans="1:24" s="65" customFormat="1" ht="16.5" customHeight="1">
      <c r="A46" s="92"/>
      <c r="B46" s="77"/>
      <c r="C46" s="143" t="s">
        <v>47</v>
      </c>
      <c r="D46" s="93" t="s">
        <v>65</v>
      </c>
      <c r="E46" s="91" t="s">
        <v>66</v>
      </c>
      <c r="F46" s="131">
        <v>67.11</v>
      </c>
      <c r="G46" s="188" t="s">
        <v>104</v>
      </c>
      <c r="H46" s="189"/>
      <c r="I46" s="132" t="s">
        <v>58</v>
      </c>
      <c r="J46" s="69"/>
      <c r="K46" s="69">
        <v>1461</v>
      </c>
      <c r="L46" s="70">
        <v>1106</v>
      </c>
      <c r="M46" s="70">
        <v>1411</v>
      </c>
      <c r="O46" s="159" t="s">
        <v>72</v>
      </c>
      <c r="P46" s="81" t="s">
        <v>18</v>
      </c>
      <c r="Q46" s="49" t="s">
        <v>13</v>
      </c>
      <c r="R46" s="50">
        <f>R11+2152</f>
        <v>75545</v>
      </c>
      <c r="S46" s="50">
        <f>R46+500</f>
        <v>76045</v>
      </c>
      <c r="T46" s="50">
        <f>R46+3000</f>
        <v>78545</v>
      </c>
      <c r="U46" s="50">
        <f>R46+1500</f>
        <v>77045</v>
      </c>
      <c r="V46" s="50">
        <f>R46+300</f>
        <v>75845</v>
      </c>
      <c r="W46" s="50">
        <f>R46-1000</f>
        <v>74545</v>
      </c>
      <c r="X46" s="51">
        <f>R46+500</f>
        <v>76045</v>
      </c>
    </row>
    <row r="47" spans="1:24" s="65" customFormat="1" ht="16.5" customHeight="1">
      <c r="A47" s="203" t="s">
        <v>68</v>
      </c>
      <c r="B47" s="206" t="s">
        <v>69</v>
      </c>
      <c r="C47" s="181">
        <f>B12-5000</f>
        <v>67000</v>
      </c>
      <c r="D47" s="181">
        <f>B12-3500</f>
        <v>68500</v>
      </c>
      <c r="E47" s="181">
        <f>B12-3500</f>
        <v>68500</v>
      </c>
      <c r="F47" s="184">
        <f>B12-4500</f>
        <v>67500</v>
      </c>
      <c r="G47" s="190">
        <f>B12-4700</f>
        <v>67300</v>
      </c>
      <c r="H47" s="191"/>
      <c r="I47" s="132" t="s">
        <v>73</v>
      </c>
      <c r="J47" s="69"/>
      <c r="K47" s="69">
        <v>1538</v>
      </c>
      <c r="L47" s="88">
        <v>1158</v>
      </c>
      <c r="M47" s="70">
        <v>1528</v>
      </c>
      <c r="O47" s="160"/>
      <c r="P47" s="84"/>
      <c r="Q47" s="37" t="s">
        <v>101</v>
      </c>
      <c r="R47" s="38">
        <f t="shared" ref="R47:X47" si="27">SUM(R46*12.36%)</f>
        <v>9337.3619999999992</v>
      </c>
      <c r="S47" s="38">
        <f t="shared" si="27"/>
        <v>9399.1619999999984</v>
      </c>
      <c r="T47" s="38">
        <f t="shared" si="27"/>
        <v>9708.1619999999984</v>
      </c>
      <c r="U47" s="38">
        <f t="shared" si="27"/>
        <v>9522.7619999999988</v>
      </c>
      <c r="V47" s="38">
        <f t="shared" si="27"/>
        <v>9374.4419999999991</v>
      </c>
      <c r="W47" s="38">
        <f t="shared" si="27"/>
        <v>9213.7619999999988</v>
      </c>
      <c r="X47" s="38">
        <f t="shared" si="27"/>
        <v>9399.1619999999984</v>
      </c>
    </row>
    <row r="48" spans="1:24" s="65" customFormat="1" ht="16.5" customHeight="1">
      <c r="A48" s="204"/>
      <c r="B48" s="207"/>
      <c r="C48" s="182"/>
      <c r="D48" s="182"/>
      <c r="E48" s="182"/>
      <c r="F48" s="184"/>
      <c r="G48" s="192"/>
      <c r="H48" s="193"/>
      <c r="I48" s="132" t="s">
        <v>59</v>
      </c>
      <c r="J48" s="89"/>
      <c r="K48" s="69">
        <v>3713</v>
      </c>
      <c r="L48" s="88">
        <v>3363</v>
      </c>
      <c r="M48" s="70">
        <v>3811</v>
      </c>
      <c r="O48" s="160"/>
      <c r="P48" s="84"/>
      <c r="Q48" s="37" t="s">
        <v>19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40">
        <v>0</v>
      </c>
    </row>
    <row r="49" spans="1:24" s="65" customFormat="1" ht="15.75" customHeight="1">
      <c r="A49" s="204"/>
      <c r="B49" s="207"/>
      <c r="C49" s="182"/>
      <c r="D49" s="182"/>
      <c r="E49" s="182"/>
      <c r="F49" s="184"/>
      <c r="G49" s="192"/>
      <c r="H49" s="193"/>
      <c r="I49" s="133" t="s">
        <v>61</v>
      </c>
      <c r="J49" s="69"/>
      <c r="K49" s="69">
        <v>1443</v>
      </c>
      <c r="L49" s="70">
        <v>1133</v>
      </c>
      <c r="M49" s="70">
        <v>1453</v>
      </c>
      <c r="O49" s="160"/>
      <c r="P49" s="84"/>
      <c r="Q49" s="30" t="s">
        <v>20</v>
      </c>
      <c r="R49" s="41">
        <f t="shared" ref="R49:X49" si="28">R46+R47</f>
        <v>84882.361999999994</v>
      </c>
      <c r="S49" s="41">
        <f t="shared" si="28"/>
        <v>85444.161999999997</v>
      </c>
      <c r="T49" s="41">
        <f t="shared" si="28"/>
        <v>88253.161999999997</v>
      </c>
      <c r="U49" s="41">
        <f t="shared" si="28"/>
        <v>86567.762000000002</v>
      </c>
      <c r="V49" s="41">
        <f t="shared" si="28"/>
        <v>85219.441999999995</v>
      </c>
      <c r="W49" s="41">
        <f t="shared" si="28"/>
        <v>83758.762000000002</v>
      </c>
      <c r="X49" s="42">
        <f t="shared" si="28"/>
        <v>85444.161999999997</v>
      </c>
    </row>
    <row r="50" spans="1:24" s="65" customFormat="1" ht="15.75" customHeight="1" thickBot="1">
      <c r="A50" s="205"/>
      <c r="B50" s="208"/>
      <c r="C50" s="183"/>
      <c r="D50" s="183"/>
      <c r="E50" s="183"/>
      <c r="F50" s="185"/>
      <c r="G50" s="194"/>
      <c r="H50" s="195"/>
      <c r="I50" s="134" t="s">
        <v>64</v>
      </c>
      <c r="J50" s="106"/>
      <c r="K50" s="69">
        <v>2956</v>
      </c>
      <c r="L50" s="70">
        <v>2638</v>
      </c>
      <c r="M50" s="70">
        <v>2773</v>
      </c>
      <c r="O50" s="160"/>
      <c r="P50" s="84" t="s">
        <v>3</v>
      </c>
      <c r="Q50" s="37" t="s">
        <v>21</v>
      </c>
      <c r="R50" s="38">
        <f>R15</f>
        <v>700</v>
      </c>
      <c r="S50" s="38">
        <f t="shared" ref="S50:X50" si="29">S15</f>
        <v>700</v>
      </c>
      <c r="T50" s="38">
        <f t="shared" si="29"/>
        <v>700</v>
      </c>
      <c r="U50" s="38">
        <f t="shared" si="29"/>
        <v>700</v>
      </c>
      <c r="V50" s="38">
        <f t="shared" si="29"/>
        <v>700</v>
      </c>
      <c r="W50" s="38">
        <f t="shared" si="29"/>
        <v>700</v>
      </c>
      <c r="X50" s="38">
        <f t="shared" si="29"/>
        <v>700</v>
      </c>
    </row>
    <row r="51" spans="1:24" s="65" customFormat="1" ht="15.75" customHeight="1" thickBot="1">
      <c r="G51" s="9"/>
      <c r="H51" s="13"/>
      <c r="I51" s="132" t="s">
        <v>67</v>
      </c>
      <c r="J51" s="69"/>
      <c r="K51" s="69">
        <v>1483</v>
      </c>
      <c r="L51" s="88">
        <v>1173</v>
      </c>
      <c r="M51" s="88">
        <v>1533</v>
      </c>
      <c r="O51" s="161"/>
      <c r="P51" s="90"/>
      <c r="Q51" s="43" t="s">
        <v>20</v>
      </c>
      <c r="R51" s="44">
        <f t="shared" ref="R51:X51" si="30">R49-R50</f>
        <v>84182.361999999994</v>
      </c>
      <c r="S51" s="44">
        <f t="shared" si="30"/>
        <v>84744.161999999997</v>
      </c>
      <c r="T51" s="44">
        <f t="shared" si="30"/>
        <v>87553.161999999997</v>
      </c>
      <c r="U51" s="44">
        <f t="shared" si="30"/>
        <v>85867.762000000002</v>
      </c>
      <c r="V51" s="44">
        <f t="shared" si="30"/>
        <v>84519.441999999995</v>
      </c>
      <c r="W51" s="44">
        <f t="shared" si="30"/>
        <v>83058.762000000002</v>
      </c>
      <c r="X51" s="45">
        <f t="shared" si="30"/>
        <v>84744.161999999997</v>
      </c>
    </row>
    <row r="52" spans="1:24" s="65" customFormat="1" ht="16.5" thickBot="1">
      <c r="G52" s="9"/>
      <c r="H52" s="13"/>
      <c r="I52" s="109" t="s">
        <v>105</v>
      </c>
      <c r="J52" s="69"/>
      <c r="K52" s="69">
        <v>2119</v>
      </c>
      <c r="L52" s="73">
        <v>1852</v>
      </c>
      <c r="M52" s="70">
        <v>2102</v>
      </c>
      <c r="O52" s="145"/>
      <c r="P52" s="96"/>
      <c r="Q52" s="96"/>
      <c r="R52" s="96"/>
      <c r="S52" s="96"/>
      <c r="T52" s="96"/>
      <c r="U52" s="96"/>
      <c r="V52" s="96"/>
      <c r="W52" s="96"/>
      <c r="X52" s="96"/>
    </row>
    <row r="53" spans="1:24" s="65" customFormat="1" ht="21" customHeight="1">
      <c r="G53" s="9"/>
      <c r="H53" s="13"/>
      <c r="I53" s="105" t="s">
        <v>70</v>
      </c>
      <c r="J53" s="106"/>
      <c r="K53" s="69" t="s">
        <v>71</v>
      </c>
      <c r="L53" s="73">
        <v>2213</v>
      </c>
      <c r="M53" s="70" t="s">
        <v>71</v>
      </c>
      <c r="O53" s="159" t="s">
        <v>79</v>
      </c>
      <c r="P53" s="81" t="s">
        <v>18</v>
      </c>
      <c r="Q53" s="49" t="s">
        <v>13</v>
      </c>
      <c r="R53" s="50">
        <f>R11+825</f>
        <v>74218</v>
      </c>
      <c r="S53" s="50">
        <f>R53+2500</f>
        <v>76718</v>
      </c>
      <c r="T53" s="50">
        <f>R53+5000</f>
        <v>79218</v>
      </c>
      <c r="U53" s="50">
        <f>R53+3500</f>
        <v>77718</v>
      </c>
      <c r="V53" s="50">
        <f>R53+2300</f>
        <v>76518</v>
      </c>
      <c r="W53" s="50">
        <f>R53-1000</f>
        <v>73218</v>
      </c>
      <c r="X53" s="51">
        <f>R53+2500</f>
        <v>76718</v>
      </c>
    </row>
    <row r="54" spans="1:24" s="65" customFormat="1" ht="15.75">
      <c r="G54" s="9"/>
      <c r="H54" s="13"/>
      <c r="I54" s="109" t="s">
        <v>81</v>
      </c>
      <c r="J54" s="69"/>
      <c r="K54" s="69">
        <v>2273</v>
      </c>
      <c r="L54" s="70">
        <v>2253</v>
      </c>
      <c r="M54" s="70">
        <v>2503</v>
      </c>
      <c r="O54" s="160"/>
      <c r="P54" s="84"/>
      <c r="Q54" s="37" t="s">
        <v>101</v>
      </c>
      <c r="R54" s="38">
        <f t="shared" ref="R54:X54" si="31">SUM(R53*12.36%)</f>
        <v>9173.3447999999989</v>
      </c>
      <c r="S54" s="38">
        <f t="shared" si="31"/>
        <v>9482.3447999999989</v>
      </c>
      <c r="T54" s="38">
        <f t="shared" si="31"/>
        <v>9791.3447999999989</v>
      </c>
      <c r="U54" s="38">
        <f t="shared" si="31"/>
        <v>9605.9447999999993</v>
      </c>
      <c r="V54" s="38">
        <f t="shared" si="31"/>
        <v>9457.6247999999996</v>
      </c>
      <c r="W54" s="38">
        <f t="shared" si="31"/>
        <v>9049.7447999999986</v>
      </c>
      <c r="X54" s="38">
        <f t="shared" si="31"/>
        <v>9482.3447999999989</v>
      </c>
    </row>
    <row r="55" spans="1:24" s="65" customFormat="1" ht="16.5" customHeight="1">
      <c r="A55" s="1"/>
      <c r="B55" s="1"/>
      <c r="C55" s="1"/>
      <c r="D55" s="1"/>
      <c r="E55" s="1"/>
      <c r="F55" s="1"/>
      <c r="G55" s="1"/>
      <c r="H55" s="1"/>
      <c r="I55" s="105" t="s">
        <v>82</v>
      </c>
      <c r="J55" s="106"/>
      <c r="K55" s="69">
        <v>2213</v>
      </c>
      <c r="L55" s="70">
        <v>2213</v>
      </c>
      <c r="M55" s="70">
        <v>2188</v>
      </c>
      <c r="O55" s="160"/>
      <c r="P55" s="84"/>
      <c r="Q55" s="37" t="s">
        <v>19</v>
      </c>
      <c r="R55" s="38">
        <f>R15</f>
        <v>700</v>
      </c>
      <c r="S55" s="38">
        <f t="shared" ref="S55:X55" si="32">S15</f>
        <v>700</v>
      </c>
      <c r="T55" s="38">
        <f t="shared" si="32"/>
        <v>700</v>
      </c>
      <c r="U55" s="38">
        <f t="shared" si="32"/>
        <v>700</v>
      </c>
      <c r="V55" s="38">
        <f t="shared" si="32"/>
        <v>700</v>
      </c>
      <c r="W55" s="38">
        <f t="shared" si="32"/>
        <v>700</v>
      </c>
      <c r="X55" s="38">
        <f t="shared" si="32"/>
        <v>700</v>
      </c>
    </row>
    <row r="56" spans="1:24" s="65" customFormat="1" ht="15.75">
      <c r="A56" s="1"/>
      <c r="B56" s="1"/>
      <c r="C56" s="1"/>
      <c r="D56" s="1"/>
      <c r="E56" s="1"/>
      <c r="I56" s="109" t="s">
        <v>74</v>
      </c>
      <c r="J56" s="69"/>
      <c r="K56" s="69">
        <v>743</v>
      </c>
      <c r="L56" s="70">
        <v>589</v>
      </c>
      <c r="M56" s="70">
        <v>808</v>
      </c>
      <c r="O56" s="160"/>
      <c r="P56" s="84"/>
      <c r="Q56" s="30" t="s">
        <v>20</v>
      </c>
      <c r="R56" s="41">
        <f t="shared" ref="R56:X56" si="33">R53+R54</f>
        <v>83391.344799999992</v>
      </c>
      <c r="S56" s="41">
        <f t="shared" si="33"/>
        <v>86200.344799999992</v>
      </c>
      <c r="T56" s="41">
        <f t="shared" si="33"/>
        <v>89009.344799999992</v>
      </c>
      <c r="U56" s="41">
        <f t="shared" si="33"/>
        <v>87323.944799999997</v>
      </c>
      <c r="V56" s="41">
        <f t="shared" si="33"/>
        <v>85975.624800000005</v>
      </c>
      <c r="W56" s="41">
        <f t="shared" si="33"/>
        <v>82267.7448</v>
      </c>
      <c r="X56" s="42">
        <f t="shared" si="33"/>
        <v>86200.344799999992</v>
      </c>
    </row>
    <row r="57" spans="1:24" s="65" customFormat="1" ht="16.5" customHeight="1">
      <c r="I57" s="105" t="s">
        <v>75</v>
      </c>
      <c r="J57" s="106"/>
      <c r="K57" s="69">
        <v>2503</v>
      </c>
      <c r="L57" s="70">
        <v>2238</v>
      </c>
      <c r="M57" s="70">
        <v>2448</v>
      </c>
      <c r="O57" s="160"/>
      <c r="P57" s="84" t="s">
        <v>3</v>
      </c>
      <c r="Q57" s="37" t="s">
        <v>21</v>
      </c>
      <c r="R57" s="38">
        <f>R15</f>
        <v>700</v>
      </c>
      <c r="S57" s="38">
        <f t="shared" ref="S57:X57" si="34">S15</f>
        <v>700</v>
      </c>
      <c r="T57" s="38">
        <f t="shared" si="34"/>
        <v>700</v>
      </c>
      <c r="U57" s="38">
        <f t="shared" si="34"/>
        <v>700</v>
      </c>
      <c r="V57" s="38">
        <f t="shared" si="34"/>
        <v>700</v>
      </c>
      <c r="W57" s="38">
        <f t="shared" si="34"/>
        <v>700</v>
      </c>
      <c r="X57" s="38">
        <f t="shared" si="34"/>
        <v>700</v>
      </c>
    </row>
    <row r="58" spans="1:24" s="65" customFormat="1" ht="16.5" thickBot="1">
      <c r="I58" s="109" t="s">
        <v>76</v>
      </c>
      <c r="J58" s="69"/>
      <c r="K58" s="69">
        <v>1218</v>
      </c>
      <c r="L58" s="70">
        <v>695</v>
      </c>
      <c r="M58" s="70">
        <v>1223</v>
      </c>
      <c r="O58" s="161"/>
      <c r="P58" s="90"/>
      <c r="Q58" s="43" t="s">
        <v>20</v>
      </c>
      <c r="R58" s="44">
        <f t="shared" ref="R58:X58" si="35">R56-R57</f>
        <v>82691.344799999992</v>
      </c>
      <c r="S58" s="44">
        <f t="shared" si="35"/>
        <v>85500.344799999992</v>
      </c>
      <c r="T58" s="44">
        <f t="shared" si="35"/>
        <v>88309.344799999992</v>
      </c>
      <c r="U58" s="44">
        <f t="shared" si="35"/>
        <v>86623.944799999997</v>
      </c>
      <c r="V58" s="44">
        <f t="shared" si="35"/>
        <v>85275.624800000005</v>
      </c>
      <c r="W58" s="44">
        <f t="shared" si="35"/>
        <v>81567.7448</v>
      </c>
      <c r="X58" s="45">
        <f t="shared" si="35"/>
        <v>85500.344799999992</v>
      </c>
    </row>
    <row r="59" spans="1:24" s="65" customFormat="1" ht="15.75" customHeight="1" thickBot="1">
      <c r="I59" s="105" t="s">
        <v>77</v>
      </c>
      <c r="J59" s="106"/>
      <c r="K59" s="69">
        <v>746</v>
      </c>
      <c r="L59" s="70">
        <v>569</v>
      </c>
      <c r="M59" s="70">
        <v>701</v>
      </c>
      <c r="O59" s="147"/>
      <c r="P59" s="97"/>
      <c r="Q59" s="97"/>
      <c r="R59" s="97"/>
      <c r="S59" s="97"/>
      <c r="T59" s="97"/>
      <c r="U59" s="97"/>
      <c r="V59" s="97"/>
      <c r="W59" s="97"/>
      <c r="X59" s="98"/>
    </row>
    <row r="60" spans="1:24" s="63" customFormat="1" ht="15" customHeight="1">
      <c r="I60" s="109" t="s">
        <v>78</v>
      </c>
      <c r="J60" s="69"/>
      <c r="K60" s="69">
        <v>1448</v>
      </c>
      <c r="L60" s="70">
        <v>933</v>
      </c>
      <c r="M60" s="70">
        <v>1508</v>
      </c>
      <c r="O60" s="159" t="s">
        <v>88</v>
      </c>
      <c r="P60" s="116" t="s">
        <v>18</v>
      </c>
      <c r="Q60" s="117" t="s">
        <v>13</v>
      </c>
      <c r="R60" s="118">
        <f>R11+2543</f>
        <v>75936</v>
      </c>
      <c r="S60" s="118">
        <f>R60+500</f>
        <v>76436</v>
      </c>
      <c r="T60" s="118">
        <f>R60+3000</f>
        <v>78936</v>
      </c>
      <c r="U60" s="118">
        <f>R60+1500</f>
        <v>77436</v>
      </c>
      <c r="V60" s="118">
        <f>R60+300</f>
        <v>76236</v>
      </c>
      <c r="W60" s="118">
        <f>R60-1000</f>
        <v>74936</v>
      </c>
      <c r="X60" s="119">
        <f>R60+500</f>
        <v>76436</v>
      </c>
    </row>
    <row r="61" spans="1:24" s="63" customFormat="1" ht="19.5" customHeight="1">
      <c r="I61" s="107" t="s">
        <v>80</v>
      </c>
      <c r="J61" s="108"/>
      <c r="K61" s="69">
        <v>4273</v>
      </c>
      <c r="L61" s="70">
        <v>4338</v>
      </c>
      <c r="M61" s="70">
        <v>4113</v>
      </c>
      <c r="O61" s="160"/>
      <c r="P61" s="120"/>
      <c r="Q61" s="37" t="s">
        <v>101</v>
      </c>
      <c r="R61" s="122">
        <f t="shared" ref="R61:X61" si="36">SUM(R60*12.36%)</f>
        <v>9385.6895999999997</v>
      </c>
      <c r="S61" s="122">
        <f t="shared" si="36"/>
        <v>9447.489599999999</v>
      </c>
      <c r="T61" s="122">
        <f t="shared" si="36"/>
        <v>9756.489599999999</v>
      </c>
      <c r="U61" s="122">
        <f t="shared" si="36"/>
        <v>9571.0895999999993</v>
      </c>
      <c r="V61" s="122">
        <f t="shared" si="36"/>
        <v>9422.7695999999996</v>
      </c>
      <c r="W61" s="122">
        <f t="shared" si="36"/>
        <v>9262.0895999999993</v>
      </c>
      <c r="X61" s="122">
        <f t="shared" si="36"/>
        <v>9447.489599999999</v>
      </c>
    </row>
    <row r="62" spans="1:24" s="63" customFormat="1" ht="16.5" customHeight="1">
      <c r="O62" s="160"/>
      <c r="P62" s="120"/>
      <c r="Q62" s="121" t="s">
        <v>19</v>
      </c>
      <c r="R62" s="123">
        <v>0</v>
      </c>
      <c r="S62" s="123">
        <v>0</v>
      </c>
      <c r="T62" s="123">
        <v>0</v>
      </c>
      <c r="U62" s="123">
        <v>0</v>
      </c>
      <c r="V62" s="123">
        <v>0</v>
      </c>
      <c r="W62" s="123">
        <v>0</v>
      </c>
      <c r="X62" s="124">
        <v>0</v>
      </c>
    </row>
    <row r="63" spans="1:24" s="63" customFormat="1" ht="15" customHeight="1">
      <c r="O63" s="160"/>
      <c r="P63" s="120"/>
      <c r="Q63" s="91" t="s">
        <v>20</v>
      </c>
      <c r="R63" s="125">
        <f t="shared" ref="R63:X63" si="37">R60+R61</f>
        <v>85321.689599999998</v>
      </c>
      <c r="S63" s="125">
        <f t="shared" si="37"/>
        <v>85883.489600000001</v>
      </c>
      <c r="T63" s="125">
        <f t="shared" si="37"/>
        <v>88692.489600000001</v>
      </c>
      <c r="U63" s="125">
        <f t="shared" si="37"/>
        <v>87007.089600000007</v>
      </c>
      <c r="V63" s="125">
        <f t="shared" si="37"/>
        <v>85658.7696</v>
      </c>
      <c r="W63" s="125">
        <f t="shared" si="37"/>
        <v>84198.089600000007</v>
      </c>
      <c r="X63" s="126">
        <f t="shared" si="37"/>
        <v>85883.489600000001</v>
      </c>
    </row>
    <row r="64" spans="1:24" s="59" customFormat="1" ht="15.75" customHeight="1">
      <c r="N64" s="9"/>
      <c r="O64" s="160"/>
      <c r="P64" s="120" t="s">
        <v>3</v>
      </c>
      <c r="Q64" s="121" t="s">
        <v>21</v>
      </c>
      <c r="R64" s="122">
        <f>R15</f>
        <v>700</v>
      </c>
      <c r="S64" s="122">
        <f t="shared" ref="S64:X64" si="38">S15</f>
        <v>700</v>
      </c>
      <c r="T64" s="122">
        <f t="shared" si="38"/>
        <v>700</v>
      </c>
      <c r="U64" s="122">
        <f t="shared" si="38"/>
        <v>700</v>
      </c>
      <c r="V64" s="122">
        <f t="shared" si="38"/>
        <v>700</v>
      </c>
      <c r="W64" s="122">
        <f t="shared" si="38"/>
        <v>700</v>
      </c>
      <c r="X64" s="122">
        <f t="shared" si="38"/>
        <v>700</v>
      </c>
    </row>
    <row r="65" spans="1:24" s="59" customFormat="1" ht="15.75" customHeight="1" thickBot="1">
      <c r="O65" s="161"/>
      <c r="P65" s="127"/>
      <c r="Q65" s="128" t="s">
        <v>20</v>
      </c>
      <c r="R65" s="129">
        <f t="shared" ref="R65:X65" si="39">R63-R64</f>
        <v>84621.689599999998</v>
      </c>
      <c r="S65" s="129">
        <f t="shared" si="39"/>
        <v>85183.489600000001</v>
      </c>
      <c r="T65" s="129">
        <f t="shared" si="39"/>
        <v>87992.489600000001</v>
      </c>
      <c r="U65" s="129">
        <f t="shared" si="39"/>
        <v>86307.089600000007</v>
      </c>
      <c r="V65" s="129">
        <f t="shared" si="39"/>
        <v>84958.7696</v>
      </c>
      <c r="W65" s="129">
        <f t="shared" si="39"/>
        <v>83498.089600000007</v>
      </c>
      <c r="X65" s="130">
        <f t="shared" si="39"/>
        <v>85183.489600000001</v>
      </c>
    </row>
    <row r="66" spans="1:24" ht="9" customHeight="1" thickBot="1">
      <c r="O66" s="148"/>
      <c r="P66" s="76"/>
      <c r="Q66" s="76"/>
      <c r="R66" s="99"/>
      <c r="S66" s="99"/>
      <c r="T66" s="99"/>
      <c r="U66" s="100"/>
      <c r="W66" s="99"/>
      <c r="X66" s="99"/>
    </row>
    <row r="67" spans="1:24" ht="15" customHeight="1">
      <c r="A67" s="155" t="s">
        <v>93</v>
      </c>
      <c r="O67" s="159" t="s">
        <v>89</v>
      </c>
      <c r="P67" s="116" t="s">
        <v>18</v>
      </c>
      <c r="Q67" s="117" t="s">
        <v>13</v>
      </c>
      <c r="R67" s="118">
        <f>R11+1128</f>
        <v>74521</v>
      </c>
      <c r="S67" s="118">
        <f>R67+500</f>
        <v>75021</v>
      </c>
      <c r="T67" s="118">
        <f>R67+3000</f>
        <v>77521</v>
      </c>
      <c r="U67" s="118">
        <f>R67+1500</f>
        <v>76021</v>
      </c>
      <c r="V67" s="118">
        <f>R67+300</f>
        <v>74821</v>
      </c>
      <c r="W67" s="118">
        <f>R67-1000</f>
        <v>73521</v>
      </c>
      <c r="X67" s="119">
        <f>R67+500</f>
        <v>75021</v>
      </c>
    </row>
    <row r="68" spans="1:24" ht="15" customHeight="1">
      <c r="A68" s="156" t="s">
        <v>90</v>
      </c>
      <c r="F68" s="101"/>
      <c r="G68" s="101"/>
      <c r="H68" s="101"/>
      <c r="I68" s="196"/>
      <c r="J68" s="196"/>
      <c r="K68" s="102"/>
      <c r="L68" s="102"/>
      <c r="M68" s="102"/>
      <c r="O68" s="160"/>
      <c r="P68" s="120"/>
      <c r="Q68" s="37" t="s">
        <v>101</v>
      </c>
      <c r="R68" s="122">
        <f t="shared" ref="R68:X68" si="40">SUM(R67*12.36%)</f>
        <v>9210.7955999999995</v>
      </c>
      <c r="S68" s="122">
        <f t="shared" si="40"/>
        <v>9272.5955999999987</v>
      </c>
      <c r="T68" s="122">
        <f t="shared" si="40"/>
        <v>9581.5955999999987</v>
      </c>
      <c r="U68" s="122">
        <f t="shared" si="40"/>
        <v>9396.1955999999991</v>
      </c>
      <c r="V68" s="122">
        <f t="shared" si="40"/>
        <v>9247.8755999999994</v>
      </c>
      <c r="W68" s="122">
        <f t="shared" si="40"/>
        <v>9087.1955999999991</v>
      </c>
      <c r="X68" s="122">
        <f t="shared" si="40"/>
        <v>9272.5955999999987</v>
      </c>
    </row>
    <row r="69" spans="1:24" ht="15" customHeight="1">
      <c r="A69" s="156" t="s">
        <v>107</v>
      </c>
      <c r="O69" s="160"/>
      <c r="P69" s="120"/>
      <c r="Q69" s="121" t="s">
        <v>19</v>
      </c>
      <c r="R69" s="123">
        <v>0</v>
      </c>
      <c r="S69" s="123">
        <v>0</v>
      </c>
      <c r="T69" s="123">
        <v>0</v>
      </c>
      <c r="U69" s="123">
        <v>0</v>
      </c>
      <c r="V69" s="123">
        <v>0</v>
      </c>
      <c r="W69" s="123">
        <v>0</v>
      </c>
      <c r="X69" s="124">
        <v>0</v>
      </c>
    </row>
    <row r="70" spans="1:24" ht="15" customHeight="1">
      <c r="A70" s="156" t="s">
        <v>91</v>
      </c>
      <c r="O70" s="160"/>
      <c r="P70" s="120"/>
      <c r="Q70" s="91" t="s">
        <v>20</v>
      </c>
      <c r="R70" s="125">
        <f t="shared" ref="R70:X70" si="41">R67+R68</f>
        <v>83731.795599999998</v>
      </c>
      <c r="S70" s="125">
        <f t="shared" si="41"/>
        <v>84293.595600000001</v>
      </c>
      <c r="T70" s="125">
        <f t="shared" si="41"/>
        <v>87102.595600000001</v>
      </c>
      <c r="U70" s="125">
        <f t="shared" si="41"/>
        <v>85417.195600000006</v>
      </c>
      <c r="V70" s="125">
        <f t="shared" si="41"/>
        <v>84068.875599999999</v>
      </c>
      <c r="W70" s="125">
        <f t="shared" si="41"/>
        <v>82608.195600000006</v>
      </c>
      <c r="X70" s="126">
        <f t="shared" si="41"/>
        <v>84293.595600000001</v>
      </c>
    </row>
    <row r="71" spans="1:24" ht="15" customHeight="1">
      <c r="A71" s="156" t="s">
        <v>92</v>
      </c>
      <c r="O71" s="160"/>
      <c r="P71" s="120" t="s">
        <v>3</v>
      </c>
      <c r="Q71" s="121" t="s">
        <v>21</v>
      </c>
      <c r="R71" s="122">
        <f>R22</f>
        <v>700</v>
      </c>
      <c r="S71" s="122">
        <f t="shared" ref="S71:X71" si="42">S22</f>
        <v>700</v>
      </c>
      <c r="T71" s="122">
        <f t="shared" si="42"/>
        <v>700</v>
      </c>
      <c r="U71" s="122">
        <f t="shared" si="42"/>
        <v>700</v>
      </c>
      <c r="V71" s="122">
        <f t="shared" si="42"/>
        <v>700</v>
      </c>
      <c r="W71" s="122">
        <f t="shared" si="42"/>
        <v>700</v>
      </c>
      <c r="X71" s="122">
        <f t="shared" si="42"/>
        <v>700</v>
      </c>
    </row>
    <row r="72" spans="1:24" ht="15.75" customHeight="1" thickBot="1">
      <c r="O72" s="161"/>
      <c r="P72" s="127"/>
      <c r="Q72" s="128" t="s">
        <v>20</v>
      </c>
      <c r="R72" s="129">
        <f t="shared" ref="R72:X72" si="43">R70-R71</f>
        <v>83031.795599999998</v>
      </c>
      <c r="S72" s="129">
        <f t="shared" si="43"/>
        <v>83593.595600000001</v>
      </c>
      <c r="T72" s="129">
        <f t="shared" si="43"/>
        <v>86402.595600000001</v>
      </c>
      <c r="U72" s="129">
        <f t="shared" si="43"/>
        <v>84717.195600000006</v>
      </c>
      <c r="V72" s="129">
        <f t="shared" si="43"/>
        <v>83368.875599999999</v>
      </c>
      <c r="W72" s="129">
        <f t="shared" si="43"/>
        <v>81908.195600000006</v>
      </c>
      <c r="X72" s="130">
        <f t="shared" si="43"/>
        <v>83593.595600000001</v>
      </c>
    </row>
  </sheetData>
  <dataConsolidate/>
  <mergeCells count="44">
    <mergeCell ref="I68:J68"/>
    <mergeCell ref="O25:O30"/>
    <mergeCell ref="P25:P28"/>
    <mergeCell ref="P29:P30"/>
    <mergeCell ref="O32:O37"/>
    <mergeCell ref="P32:P35"/>
    <mergeCell ref="P36:P37"/>
    <mergeCell ref="O39:O44"/>
    <mergeCell ref="O46:O51"/>
    <mergeCell ref="O53:O58"/>
    <mergeCell ref="A8:M8"/>
    <mergeCell ref="D47:D50"/>
    <mergeCell ref="E47:E50"/>
    <mergeCell ref="F47:F50"/>
    <mergeCell ref="G46:H46"/>
    <mergeCell ref="G47:H50"/>
    <mergeCell ref="G45:H45"/>
    <mergeCell ref="A47:A50"/>
    <mergeCell ref="B47:B50"/>
    <mergeCell ref="C47:C50"/>
    <mergeCell ref="A1:X1"/>
    <mergeCell ref="A3:X3"/>
    <mergeCell ref="A4:X4"/>
    <mergeCell ref="A5:X5"/>
    <mergeCell ref="A7:M7"/>
    <mergeCell ref="O7:X7"/>
    <mergeCell ref="O60:O65"/>
    <mergeCell ref="O67:O72"/>
    <mergeCell ref="O11:O16"/>
    <mergeCell ref="P11:P14"/>
    <mergeCell ref="P15:P16"/>
    <mergeCell ref="O18:O23"/>
    <mergeCell ref="P18:P21"/>
    <mergeCell ref="P22:P23"/>
    <mergeCell ref="V9:V10"/>
    <mergeCell ref="W8:X8"/>
    <mergeCell ref="R8:V8"/>
    <mergeCell ref="O8:Q10"/>
    <mergeCell ref="R9:R10"/>
    <mergeCell ref="W9:W10"/>
    <mergeCell ref="X9:X10"/>
    <mergeCell ref="S9:S10"/>
    <mergeCell ref="T9:T10"/>
    <mergeCell ref="U9:U10"/>
  </mergeCells>
  <hyperlinks>
    <hyperlink ref="X2" r:id="rId1"/>
  </hyperlinks>
  <pageMargins left="0.17" right="0.06" top="0.2" bottom="0.19" header="0.09" footer="0.2"/>
  <pageSetup paperSize="9" scale="45" orientation="landscape" horizontalDpi="300" verticalDpi="196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1ST DEC13 DEPOT</vt:lpstr>
      <vt:lpstr>1ST DEC 13 PL</vt:lpstr>
      <vt:lpstr>1.12.13</vt:lpstr>
      <vt:lpstr>'1.12.13'!Print_Area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anil_mistry</dc:creator>
  <cp:lastModifiedBy>abc</cp:lastModifiedBy>
  <cp:lastPrinted>2013-12-02T09:22:29Z</cp:lastPrinted>
  <dcterms:created xsi:type="dcterms:W3CDTF">2011-01-31T12:20:20Z</dcterms:created>
  <dcterms:modified xsi:type="dcterms:W3CDTF">2013-12-02T12:16:47Z</dcterms:modified>
</cp:coreProperties>
</file>